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\소규모사업장 지원\사업공고\"/>
    </mc:Choice>
  </mc:AlternateContent>
  <xr:revisionPtr revIDLastSave="0" documentId="8_{E390C76F-2232-4C56-82B2-886FD77F2CCB}" xr6:coauthVersionLast="36" xr6:coauthVersionMax="36" xr10:uidLastSave="{00000000-0000-0000-0000-000000000000}"/>
  <bookViews>
    <workbookView xWindow="-120" yWindow="-120" windowWidth="29040" windowHeight="15840" xr2:uid="{98308A50-05F3-415B-9589-18833C52ECD5}"/>
  </bookViews>
  <sheets>
    <sheet name="1. 비용 산정양식" sheetId="7" r:id="rId1"/>
    <sheet name="2. 컨설팅 단위 투입일수" sheetId="8" r:id="rId2"/>
  </sheets>
  <definedNames>
    <definedName name="_xlnm.Print_Area" localSheetId="0">'1. 비용 산정양식'!$A$1:$W$35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7" l="1"/>
  <c r="M19" i="7" s="1"/>
  <c r="R19" i="7" s="1"/>
  <c r="K27" i="7"/>
  <c r="J27" i="7"/>
  <c r="P27" i="7" s="1"/>
  <c r="U27" i="7" s="1"/>
  <c r="I27" i="7"/>
  <c r="O27" i="7" s="1"/>
  <c r="T27" i="7" s="1"/>
  <c r="H27" i="7"/>
  <c r="N27" i="7" s="1"/>
  <c r="S27" i="7" s="1"/>
  <c r="G27" i="7"/>
  <c r="M27" i="7" s="1"/>
  <c r="R27" i="7" s="1"/>
  <c r="K26" i="7"/>
  <c r="Q26" i="7" s="1"/>
  <c r="V26" i="7" s="1"/>
  <c r="J26" i="7"/>
  <c r="P26" i="7" s="1"/>
  <c r="U26" i="7" s="1"/>
  <c r="I26" i="7"/>
  <c r="O26" i="7" s="1"/>
  <c r="T26" i="7" s="1"/>
  <c r="H26" i="7"/>
  <c r="N26" i="7" s="1"/>
  <c r="S26" i="7" s="1"/>
  <c r="G26" i="7"/>
  <c r="M26" i="7" s="1"/>
  <c r="R26" i="7" s="1"/>
  <c r="K25" i="7"/>
  <c r="Q25" i="7" s="1"/>
  <c r="V25" i="7" s="1"/>
  <c r="J25" i="7"/>
  <c r="P25" i="7" s="1"/>
  <c r="U25" i="7" s="1"/>
  <c r="I25" i="7"/>
  <c r="O25" i="7" s="1"/>
  <c r="T25" i="7" s="1"/>
  <c r="H25" i="7"/>
  <c r="N25" i="7" s="1"/>
  <c r="S25" i="7" s="1"/>
  <c r="G25" i="7"/>
  <c r="M25" i="7" s="1"/>
  <c r="R25" i="7" s="1"/>
  <c r="K24" i="7"/>
  <c r="Q24" i="7" s="1"/>
  <c r="V24" i="7" s="1"/>
  <c r="J24" i="7"/>
  <c r="I24" i="7"/>
  <c r="O24" i="7" s="1"/>
  <c r="H24" i="7"/>
  <c r="N24" i="7" s="1"/>
  <c r="S24" i="7" s="1"/>
  <c r="G24" i="7"/>
  <c r="M24" i="7" s="1"/>
  <c r="R24" i="7" s="1"/>
  <c r="K23" i="7"/>
  <c r="Q23" i="7" s="1"/>
  <c r="V23" i="7" s="1"/>
  <c r="J23" i="7"/>
  <c r="P23" i="7" s="1"/>
  <c r="U23" i="7" s="1"/>
  <c r="I23" i="7"/>
  <c r="O23" i="7" s="1"/>
  <c r="T23" i="7" s="1"/>
  <c r="H23" i="7"/>
  <c r="N23" i="7" s="1"/>
  <c r="S23" i="7" s="1"/>
  <c r="G23" i="7"/>
  <c r="M23" i="7" s="1"/>
  <c r="R23" i="7" s="1"/>
  <c r="K22" i="7"/>
  <c r="Q22" i="7" s="1"/>
  <c r="V22" i="7" s="1"/>
  <c r="J22" i="7"/>
  <c r="P22" i="7" s="1"/>
  <c r="U22" i="7" s="1"/>
  <c r="I22" i="7"/>
  <c r="O22" i="7" s="1"/>
  <c r="T22" i="7" s="1"/>
  <c r="H22" i="7"/>
  <c r="N22" i="7" s="1"/>
  <c r="S22" i="7" s="1"/>
  <c r="G22" i="7"/>
  <c r="M22" i="7" s="1"/>
  <c r="R22" i="7" s="1"/>
  <c r="K21" i="7"/>
  <c r="Q21" i="7" s="1"/>
  <c r="V21" i="7" s="1"/>
  <c r="J21" i="7"/>
  <c r="I21" i="7"/>
  <c r="O21" i="7" s="1"/>
  <c r="T21" i="7" s="1"/>
  <c r="H21" i="7"/>
  <c r="N21" i="7" s="1"/>
  <c r="S21" i="7" s="1"/>
  <c r="G21" i="7"/>
  <c r="M21" i="7" s="1"/>
  <c r="R21" i="7" s="1"/>
  <c r="K20" i="7"/>
  <c r="Q20" i="7" s="1"/>
  <c r="V20" i="7" s="1"/>
  <c r="J20" i="7"/>
  <c r="P20" i="7" s="1"/>
  <c r="U20" i="7" s="1"/>
  <c r="I20" i="7"/>
  <c r="O20" i="7" s="1"/>
  <c r="T20" i="7" s="1"/>
  <c r="H20" i="7"/>
  <c r="N20" i="7" s="1"/>
  <c r="S20" i="7" s="1"/>
  <c r="G20" i="7"/>
  <c r="M20" i="7" s="1"/>
  <c r="R20" i="7" s="1"/>
  <c r="W20" i="7" s="1"/>
  <c r="K19" i="7"/>
  <c r="Q19" i="7" s="1"/>
  <c r="V19" i="7" s="1"/>
  <c r="J19" i="7"/>
  <c r="P19" i="7" s="1"/>
  <c r="U19" i="7" s="1"/>
  <c r="I19" i="7"/>
  <c r="O19" i="7" s="1"/>
  <c r="T19" i="7" s="1"/>
  <c r="H19" i="7"/>
  <c r="N19" i="7" s="1"/>
  <c r="S19" i="7" s="1"/>
  <c r="N11" i="8"/>
  <c r="Q27" i="7"/>
  <c r="V27" i="7" s="1"/>
  <c r="P24" i="7"/>
  <c r="U24" i="7" s="1"/>
  <c r="P21" i="7"/>
  <c r="U21" i="7" s="1"/>
  <c r="O135" i="8"/>
  <c r="N135" i="8"/>
  <c r="M135" i="8"/>
  <c r="L135" i="8"/>
  <c r="K135" i="8"/>
  <c r="O134" i="8"/>
  <c r="N134" i="8"/>
  <c r="M134" i="8"/>
  <c r="L134" i="8"/>
  <c r="K134" i="8"/>
  <c r="O133" i="8"/>
  <c r="N133" i="8"/>
  <c r="M133" i="8"/>
  <c r="L133" i="8"/>
  <c r="K133" i="8"/>
  <c r="O132" i="8"/>
  <c r="N132" i="8"/>
  <c r="M132" i="8"/>
  <c r="L132" i="8"/>
  <c r="K132" i="8"/>
  <c r="O131" i="8"/>
  <c r="N131" i="8"/>
  <c r="M131" i="8"/>
  <c r="L131" i="8"/>
  <c r="K131" i="8"/>
  <c r="O130" i="8"/>
  <c r="N130" i="8"/>
  <c r="M130" i="8"/>
  <c r="L130" i="8"/>
  <c r="K130" i="8"/>
  <c r="O129" i="8"/>
  <c r="N129" i="8"/>
  <c r="M129" i="8"/>
  <c r="L129" i="8"/>
  <c r="K129" i="8"/>
  <c r="O128" i="8"/>
  <c r="N128" i="8"/>
  <c r="M128" i="8"/>
  <c r="L128" i="8"/>
  <c r="K128" i="8"/>
  <c r="O127" i="8"/>
  <c r="N127" i="8"/>
  <c r="M127" i="8"/>
  <c r="L127" i="8"/>
  <c r="K127" i="8"/>
  <c r="O126" i="8"/>
  <c r="N126" i="8"/>
  <c r="M126" i="8"/>
  <c r="L126" i="8"/>
  <c r="K126" i="8"/>
  <c r="O125" i="8"/>
  <c r="N125" i="8"/>
  <c r="M125" i="8"/>
  <c r="L125" i="8"/>
  <c r="K125" i="8"/>
  <c r="O124" i="8"/>
  <c r="N124" i="8"/>
  <c r="M124" i="8"/>
  <c r="L124" i="8"/>
  <c r="K124" i="8"/>
  <c r="O123" i="8"/>
  <c r="N123" i="8"/>
  <c r="M123" i="8"/>
  <c r="L123" i="8"/>
  <c r="K123" i="8"/>
  <c r="O122" i="8"/>
  <c r="N122" i="8"/>
  <c r="M122" i="8"/>
  <c r="L122" i="8"/>
  <c r="K122" i="8"/>
  <c r="O121" i="8"/>
  <c r="N121" i="8"/>
  <c r="M121" i="8"/>
  <c r="L121" i="8"/>
  <c r="K121" i="8"/>
  <c r="O120" i="8"/>
  <c r="N120" i="8"/>
  <c r="M120" i="8"/>
  <c r="L120" i="8"/>
  <c r="K120" i="8"/>
  <c r="O119" i="8"/>
  <c r="N119" i="8"/>
  <c r="M119" i="8"/>
  <c r="L119" i="8"/>
  <c r="K119" i="8"/>
  <c r="O118" i="8"/>
  <c r="N118" i="8"/>
  <c r="M118" i="8"/>
  <c r="L118" i="8"/>
  <c r="K118" i="8"/>
  <c r="O117" i="8"/>
  <c r="N117" i="8"/>
  <c r="M117" i="8"/>
  <c r="L117" i="8"/>
  <c r="K117" i="8"/>
  <c r="O116" i="8"/>
  <c r="N116" i="8"/>
  <c r="M116" i="8"/>
  <c r="L116" i="8"/>
  <c r="K116" i="8"/>
  <c r="O115" i="8"/>
  <c r="N115" i="8"/>
  <c r="M115" i="8"/>
  <c r="L115" i="8"/>
  <c r="K115" i="8"/>
  <c r="O114" i="8"/>
  <c r="N114" i="8"/>
  <c r="M114" i="8"/>
  <c r="L114" i="8"/>
  <c r="K114" i="8"/>
  <c r="O113" i="8"/>
  <c r="N113" i="8"/>
  <c r="M113" i="8"/>
  <c r="L113" i="8"/>
  <c r="K113" i="8"/>
  <c r="O112" i="8"/>
  <c r="N112" i="8"/>
  <c r="M112" i="8"/>
  <c r="L112" i="8"/>
  <c r="K112" i="8"/>
  <c r="O111" i="8"/>
  <c r="N111" i="8"/>
  <c r="M111" i="8"/>
  <c r="L111" i="8"/>
  <c r="K111" i="8"/>
  <c r="O110" i="8"/>
  <c r="N110" i="8"/>
  <c r="M110" i="8"/>
  <c r="L110" i="8"/>
  <c r="K110" i="8"/>
  <c r="O109" i="8"/>
  <c r="N109" i="8"/>
  <c r="M109" i="8"/>
  <c r="L109" i="8"/>
  <c r="K109" i="8"/>
  <c r="O108" i="8"/>
  <c r="N108" i="8"/>
  <c r="M108" i="8"/>
  <c r="L108" i="8"/>
  <c r="K108" i="8"/>
  <c r="O107" i="8"/>
  <c r="N107" i="8"/>
  <c r="M107" i="8"/>
  <c r="L107" i="8"/>
  <c r="K107" i="8"/>
  <c r="O106" i="8"/>
  <c r="N106" i="8"/>
  <c r="M106" i="8"/>
  <c r="L106" i="8"/>
  <c r="K106" i="8"/>
  <c r="O105" i="8"/>
  <c r="N105" i="8"/>
  <c r="M105" i="8"/>
  <c r="L105" i="8"/>
  <c r="K105" i="8"/>
  <c r="O104" i="8"/>
  <c r="N104" i="8"/>
  <c r="M104" i="8"/>
  <c r="L104" i="8"/>
  <c r="K104" i="8"/>
  <c r="O103" i="8"/>
  <c r="N103" i="8"/>
  <c r="M103" i="8"/>
  <c r="L103" i="8"/>
  <c r="K103" i="8"/>
  <c r="O102" i="8"/>
  <c r="N102" i="8"/>
  <c r="M102" i="8"/>
  <c r="L102" i="8"/>
  <c r="K102" i="8"/>
  <c r="O101" i="8"/>
  <c r="N101" i="8"/>
  <c r="M101" i="8"/>
  <c r="L101" i="8"/>
  <c r="K101" i="8"/>
  <c r="O100" i="8"/>
  <c r="N100" i="8"/>
  <c r="M100" i="8"/>
  <c r="L100" i="8"/>
  <c r="K100" i="8"/>
  <c r="O99" i="8"/>
  <c r="N99" i="8"/>
  <c r="M99" i="8"/>
  <c r="L99" i="8"/>
  <c r="K99" i="8"/>
  <c r="O98" i="8"/>
  <c r="N98" i="8"/>
  <c r="M98" i="8"/>
  <c r="L98" i="8"/>
  <c r="K98" i="8"/>
  <c r="O97" i="8"/>
  <c r="N97" i="8"/>
  <c r="M97" i="8"/>
  <c r="L97" i="8"/>
  <c r="K97" i="8"/>
  <c r="O96" i="8"/>
  <c r="N96" i="8"/>
  <c r="M96" i="8"/>
  <c r="L96" i="8"/>
  <c r="K96" i="8"/>
  <c r="O95" i="8"/>
  <c r="N95" i="8"/>
  <c r="M95" i="8"/>
  <c r="L95" i="8"/>
  <c r="K95" i="8"/>
  <c r="O94" i="8"/>
  <c r="N94" i="8"/>
  <c r="M94" i="8"/>
  <c r="L94" i="8"/>
  <c r="K94" i="8"/>
  <c r="O93" i="8"/>
  <c r="N93" i="8"/>
  <c r="M93" i="8"/>
  <c r="L93" i="8"/>
  <c r="K93" i="8"/>
  <c r="O92" i="8"/>
  <c r="N92" i="8"/>
  <c r="M92" i="8"/>
  <c r="L92" i="8"/>
  <c r="K92" i="8"/>
  <c r="O91" i="8"/>
  <c r="N91" i="8"/>
  <c r="M91" i="8"/>
  <c r="L91" i="8"/>
  <c r="K91" i="8"/>
  <c r="O90" i="8"/>
  <c r="N90" i="8"/>
  <c r="M90" i="8"/>
  <c r="L90" i="8"/>
  <c r="K90" i="8"/>
  <c r="O89" i="8"/>
  <c r="N89" i="8"/>
  <c r="M89" i="8"/>
  <c r="L89" i="8"/>
  <c r="K89" i="8"/>
  <c r="O88" i="8"/>
  <c r="N88" i="8"/>
  <c r="M88" i="8"/>
  <c r="L88" i="8"/>
  <c r="K88" i="8"/>
  <c r="O87" i="8"/>
  <c r="N87" i="8"/>
  <c r="M87" i="8"/>
  <c r="L87" i="8"/>
  <c r="K87" i="8"/>
  <c r="O86" i="8"/>
  <c r="N86" i="8"/>
  <c r="M86" i="8"/>
  <c r="L86" i="8"/>
  <c r="K86" i="8"/>
  <c r="O85" i="8"/>
  <c r="N85" i="8"/>
  <c r="M85" i="8"/>
  <c r="L85" i="8"/>
  <c r="K85" i="8"/>
  <c r="O84" i="8"/>
  <c r="N84" i="8"/>
  <c r="M84" i="8"/>
  <c r="L84" i="8"/>
  <c r="K84" i="8"/>
  <c r="O83" i="8"/>
  <c r="N83" i="8"/>
  <c r="M83" i="8"/>
  <c r="L83" i="8"/>
  <c r="K83" i="8"/>
  <c r="O82" i="8"/>
  <c r="N82" i="8"/>
  <c r="M82" i="8"/>
  <c r="L82" i="8"/>
  <c r="K82" i="8"/>
  <c r="O81" i="8"/>
  <c r="N81" i="8"/>
  <c r="M81" i="8"/>
  <c r="L81" i="8"/>
  <c r="K81" i="8"/>
  <c r="O80" i="8"/>
  <c r="N80" i="8"/>
  <c r="M80" i="8"/>
  <c r="L80" i="8"/>
  <c r="K80" i="8"/>
  <c r="O79" i="8"/>
  <c r="N79" i="8"/>
  <c r="M79" i="8"/>
  <c r="L79" i="8"/>
  <c r="K79" i="8"/>
  <c r="O78" i="8"/>
  <c r="N78" i="8"/>
  <c r="M78" i="8"/>
  <c r="L78" i="8"/>
  <c r="K78" i="8"/>
  <c r="O77" i="8"/>
  <c r="N77" i="8"/>
  <c r="M77" i="8"/>
  <c r="L77" i="8"/>
  <c r="K77" i="8"/>
  <c r="O76" i="8"/>
  <c r="N76" i="8"/>
  <c r="M76" i="8"/>
  <c r="L76" i="8"/>
  <c r="K76" i="8"/>
  <c r="O75" i="8"/>
  <c r="N75" i="8"/>
  <c r="M75" i="8"/>
  <c r="L75" i="8"/>
  <c r="K75" i="8"/>
  <c r="O74" i="8"/>
  <c r="N74" i="8"/>
  <c r="M74" i="8"/>
  <c r="L74" i="8"/>
  <c r="K74" i="8"/>
  <c r="O73" i="8"/>
  <c r="N73" i="8"/>
  <c r="M73" i="8"/>
  <c r="L73" i="8"/>
  <c r="K73" i="8"/>
  <c r="O72" i="8"/>
  <c r="N72" i="8"/>
  <c r="M72" i="8"/>
  <c r="L72" i="8"/>
  <c r="K72" i="8"/>
  <c r="O71" i="8"/>
  <c r="N71" i="8"/>
  <c r="M71" i="8"/>
  <c r="L71" i="8"/>
  <c r="K71" i="8"/>
  <c r="O70" i="8"/>
  <c r="N70" i="8"/>
  <c r="M70" i="8"/>
  <c r="L70" i="8"/>
  <c r="K70" i="8"/>
  <c r="O69" i="8"/>
  <c r="N69" i="8"/>
  <c r="M69" i="8"/>
  <c r="L69" i="8"/>
  <c r="K69" i="8"/>
  <c r="O68" i="8"/>
  <c r="N68" i="8"/>
  <c r="M68" i="8"/>
  <c r="L68" i="8"/>
  <c r="K68" i="8"/>
  <c r="O67" i="8"/>
  <c r="N67" i="8"/>
  <c r="M67" i="8"/>
  <c r="L67" i="8"/>
  <c r="K67" i="8"/>
  <c r="O66" i="8"/>
  <c r="N66" i="8"/>
  <c r="M66" i="8"/>
  <c r="L66" i="8"/>
  <c r="K66" i="8"/>
  <c r="O65" i="8"/>
  <c r="N65" i="8"/>
  <c r="M65" i="8"/>
  <c r="L65" i="8"/>
  <c r="K65" i="8"/>
  <c r="O64" i="8"/>
  <c r="N64" i="8"/>
  <c r="M64" i="8"/>
  <c r="L64" i="8"/>
  <c r="K64" i="8"/>
  <c r="O63" i="8"/>
  <c r="N63" i="8"/>
  <c r="M63" i="8"/>
  <c r="L63" i="8"/>
  <c r="K63" i="8"/>
  <c r="O62" i="8"/>
  <c r="N62" i="8"/>
  <c r="M62" i="8"/>
  <c r="L62" i="8"/>
  <c r="K62" i="8"/>
  <c r="O61" i="8"/>
  <c r="N61" i="8"/>
  <c r="M61" i="8"/>
  <c r="L61" i="8"/>
  <c r="K61" i="8"/>
  <c r="O60" i="8"/>
  <c r="N60" i="8"/>
  <c r="M60" i="8"/>
  <c r="L60" i="8"/>
  <c r="K60" i="8"/>
  <c r="O59" i="8"/>
  <c r="N59" i="8"/>
  <c r="M59" i="8"/>
  <c r="L59" i="8"/>
  <c r="K59" i="8"/>
  <c r="O58" i="8"/>
  <c r="N58" i="8"/>
  <c r="M58" i="8"/>
  <c r="L58" i="8"/>
  <c r="K58" i="8"/>
  <c r="O57" i="8"/>
  <c r="N57" i="8"/>
  <c r="M57" i="8"/>
  <c r="L57" i="8"/>
  <c r="K57" i="8"/>
  <c r="O56" i="8"/>
  <c r="N56" i="8"/>
  <c r="M56" i="8"/>
  <c r="L56" i="8"/>
  <c r="K56" i="8"/>
  <c r="O55" i="8"/>
  <c r="N55" i="8"/>
  <c r="M55" i="8"/>
  <c r="L55" i="8"/>
  <c r="K55" i="8"/>
  <c r="O54" i="8"/>
  <c r="N54" i="8"/>
  <c r="M54" i="8"/>
  <c r="L54" i="8"/>
  <c r="K54" i="8"/>
  <c r="O53" i="8"/>
  <c r="N53" i="8"/>
  <c r="M53" i="8"/>
  <c r="L53" i="8"/>
  <c r="K53" i="8"/>
  <c r="O52" i="8"/>
  <c r="N52" i="8"/>
  <c r="M52" i="8"/>
  <c r="L52" i="8"/>
  <c r="K52" i="8"/>
  <c r="O51" i="8"/>
  <c r="N51" i="8"/>
  <c r="M51" i="8"/>
  <c r="L51" i="8"/>
  <c r="K51" i="8"/>
  <c r="O50" i="8"/>
  <c r="N50" i="8"/>
  <c r="M50" i="8"/>
  <c r="L50" i="8"/>
  <c r="K50" i="8"/>
  <c r="O49" i="8"/>
  <c r="N49" i="8"/>
  <c r="M49" i="8"/>
  <c r="L49" i="8"/>
  <c r="K49" i="8"/>
  <c r="O48" i="8"/>
  <c r="N48" i="8"/>
  <c r="M48" i="8"/>
  <c r="L48" i="8"/>
  <c r="K48" i="8"/>
  <c r="O47" i="8"/>
  <c r="N47" i="8"/>
  <c r="M47" i="8"/>
  <c r="L47" i="8"/>
  <c r="K47" i="8"/>
  <c r="O46" i="8"/>
  <c r="N46" i="8"/>
  <c r="M46" i="8"/>
  <c r="L46" i="8"/>
  <c r="K46" i="8"/>
  <c r="O45" i="8"/>
  <c r="N45" i="8"/>
  <c r="M45" i="8"/>
  <c r="L45" i="8"/>
  <c r="K45" i="8"/>
  <c r="O44" i="8"/>
  <c r="N44" i="8"/>
  <c r="M44" i="8"/>
  <c r="L44" i="8"/>
  <c r="K44" i="8"/>
  <c r="O43" i="8"/>
  <c r="N43" i="8"/>
  <c r="M43" i="8"/>
  <c r="L43" i="8"/>
  <c r="K43" i="8"/>
  <c r="O42" i="8"/>
  <c r="N42" i="8"/>
  <c r="M42" i="8"/>
  <c r="L42" i="8"/>
  <c r="K42" i="8"/>
  <c r="O41" i="8"/>
  <c r="N41" i="8"/>
  <c r="M41" i="8"/>
  <c r="L41" i="8"/>
  <c r="K41" i="8"/>
  <c r="O40" i="8"/>
  <c r="N40" i="8"/>
  <c r="M40" i="8"/>
  <c r="L40" i="8"/>
  <c r="K40" i="8"/>
  <c r="O39" i="8"/>
  <c r="N39" i="8"/>
  <c r="M39" i="8"/>
  <c r="L39" i="8"/>
  <c r="K39" i="8"/>
  <c r="O38" i="8"/>
  <c r="N38" i="8"/>
  <c r="M38" i="8"/>
  <c r="L38" i="8"/>
  <c r="K38" i="8"/>
  <c r="O37" i="8"/>
  <c r="N37" i="8"/>
  <c r="M37" i="8"/>
  <c r="L37" i="8"/>
  <c r="K37" i="8"/>
  <c r="O36" i="8"/>
  <c r="N36" i="8"/>
  <c r="M36" i="8"/>
  <c r="L36" i="8"/>
  <c r="K36" i="8"/>
  <c r="O35" i="8"/>
  <c r="N35" i="8"/>
  <c r="M35" i="8"/>
  <c r="L35" i="8"/>
  <c r="K35" i="8"/>
  <c r="O34" i="8"/>
  <c r="N34" i="8"/>
  <c r="M34" i="8"/>
  <c r="L34" i="8"/>
  <c r="K34" i="8"/>
  <c r="O33" i="8"/>
  <c r="N33" i="8"/>
  <c r="M33" i="8"/>
  <c r="L33" i="8"/>
  <c r="K33" i="8"/>
  <c r="O32" i="8"/>
  <c r="N32" i="8"/>
  <c r="M32" i="8"/>
  <c r="L32" i="8"/>
  <c r="K32" i="8"/>
  <c r="O31" i="8"/>
  <c r="N31" i="8"/>
  <c r="M31" i="8"/>
  <c r="L31" i="8"/>
  <c r="K31" i="8"/>
  <c r="O30" i="8"/>
  <c r="N30" i="8"/>
  <c r="M30" i="8"/>
  <c r="L30" i="8"/>
  <c r="K30" i="8"/>
  <c r="O29" i="8"/>
  <c r="N29" i="8"/>
  <c r="M29" i="8"/>
  <c r="L29" i="8"/>
  <c r="K29" i="8"/>
  <c r="O28" i="8"/>
  <c r="N28" i="8"/>
  <c r="M28" i="8"/>
  <c r="L28" i="8"/>
  <c r="K28" i="8"/>
  <c r="O27" i="8"/>
  <c r="N27" i="8"/>
  <c r="M27" i="8"/>
  <c r="L27" i="8"/>
  <c r="K27" i="8"/>
  <c r="O26" i="8"/>
  <c r="N26" i="8"/>
  <c r="M26" i="8"/>
  <c r="L26" i="8"/>
  <c r="K26" i="8"/>
  <c r="O25" i="8"/>
  <c r="N25" i="8"/>
  <c r="M25" i="8"/>
  <c r="L25" i="8"/>
  <c r="K25" i="8"/>
  <c r="O24" i="8"/>
  <c r="N24" i="8"/>
  <c r="M24" i="8"/>
  <c r="L24" i="8"/>
  <c r="K24" i="8"/>
  <c r="O23" i="8"/>
  <c r="N23" i="8"/>
  <c r="M23" i="8"/>
  <c r="L23" i="8"/>
  <c r="K23" i="8"/>
  <c r="O22" i="8"/>
  <c r="N22" i="8"/>
  <c r="M22" i="8"/>
  <c r="L22" i="8"/>
  <c r="K22" i="8"/>
  <c r="O21" i="8"/>
  <c r="N21" i="8"/>
  <c r="M21" i="8"/>
  <c r="L21" i="8"/>
  <c r="K21" i="8"/>
  <c r="O20" i="8"/>
  <c r="N20" i="8"/>
  <c r="M20" i="8"/>
  <c r="L20" i="8"/>
  <c r="K20" i="8"/>
  <c r="O19" i="8"/>
  <c r="N19" i="8"/>
  <c r="M19" i="8"/>
  <c r="L19" i="8"/>
  <c r="K19" i="8"/>
  <c r="O18" i="8"/>
  <c r="N18" i="8"/>
  <c r="M18" i="8"/>
  <c r="L18" i="8"/>
  <c r="K18" i="8"/>
  <c r="O17" i="8"/>
  <c r="N17" i="8"/>
  <c r="M17" i="8"/>
  <c r="L17" i="8"/>
  <c r="K17" i="8"/>
  <c r="O16" i="8"/>
  <c r="N16" i="8"/>
  <c r="M16" i="8"/>
  <c r="L16" i="8"/>
  <c r="K16" i="8"/>
  <c r="O15" i="8"/>
  <c r="N15" i="8"/>
  <c r="M15" i="8"/>
  <c r="L15" i="8"/>
  <c r="K15" i="8"/>
  <c r="O14" i="8"/>
  <c r="N14" i="8"/>
  <c r="M14" i="8"/>
  <c r="L14" i="8"/>
  <c r="K14" i="8"/>
  <c r="O13" i="8"/>
  <c r="N13" i="8"/>
  <c r="M13" i="8"/>
  <c r="L13" i="8"/>
  <c r="K13" i="8"/>
  <c r="O12" i="8"/>
  <c r="N12" i="8"/>
  <c r="M12" i="8"/>
  <c r="L12" i="8"/>
  <c r="K12" i="8"/>
  <c r="O11" i="8"/>
  <c r="M11" i="8"/>
  <c r="L11" i="8"/>
  <c r="K11" i="8"/>
  <c r="O10" i="8"/>
  <c r="N10" i="8"/>
  <c r="M10" i="8"/>
  <c r="L10" i="8"/>
  <c r="K10" i="8"/>
  <c r="W21" i="7" l="1"/>
  <c r="W25" i="7"/>
  <c r="W22" i="7"/>
  <c r="W26" i="7"/>
  <c r="W23" i="7"/>
  <c r="W27" i="7"/>
  <c r="W19" i="7"/>
  <c r="T24" i="7"/>
  <c r="W24" i="7" s="1"/>
  <c r="P45" i="8"/>
  <c r="P53" i="8"/>
  <c r="P61" i="8"/>
  <c r="P69" i="8"/>
  <c r="P77" i="8"/>
  <c r="P85" i="8"/>
  <c r="P93" i="8"/>
  <c r="P109" i="8"/>
  <c r="P117" i="8"/>
  <c r="P133" i="8"/>
  <c r="P29" i="8"/>
  <c r="P58" i="8"/>
  <c r="P66" i="8"/>
  <c r="P74" i="8"/>
  <c r="Q74" i="8" s="1"/>
  <c r="P25" i="8"/>
  <c r="P12" i="8"/>
  <c r="P47" i="8"/>
  <c r="P55" i="8"/>
  <c r="P63" i="8"/>
  <c r="P71" i="8"/>
  <c r="P122" i="8"/>
  <c r="P125" i="8"/>
  <c r="P44" i="8"/>
  <c r="P52" i="8"/>
  <c r="P60" i="8"/>
  <c r="Q60" i="8" s="1"/>
  <c r="P68" i="8"/>
  <c r="P111" i="8"/>
  <c r="P119" i="8"/>
  <c r="P37" i="8"/>
  <c r="P108" i="8"/>
  <c r="P116" i="8"/>
  <c r="Q116" i="8" s="1"/>
  <c r="P20" i="8"/>
  <c r="P27" i="8"/>
  <c r="P30" i="8"/>
  <c r="P38" i="8"/>
  <c r="P46" i="8"/>
  <c r="Q46" i="8" s="1"/>
  <c r="P57" i="8"/>
  <c r="P86" i="8"/>
  <c r="P89" i="8"/>
  <c r="P101" i="8"/>
  <c r="P10" i="8"/>
  <c r="P13" i="8"/>
  <c r="P24" i="8"/>
  <c r="P35" i="8"/>
  <c r="P43" i="8"/>
  <c r="P83" i="8"/>
  <c r="P91" i="8"/>
  <c r="P94" i="8"/>
  <c r="P121" i="8"/>
  <c r="P18" i="8"/>
  <c r="Q18" i="8" s="1"/>
  <c r="P72" i="8"/>
  <c r="P80" i="8"/>
  <c r="P16" i="8"/>
  <c r="P33" i="8"/>
  <c r="P41" i="8"/>
  <c r="P88" i="8"/>
  <c r="Q88" i="8" s="1"/>
  <c r="P99" i="8"/>
  <c r="P102" i="8"/>
  <c r="Q102" i="8" s="1"/>
  <c r="P105" i="8"/>
  <c r="P124" i="8"/>
  <c r="P127" i="8"/>
  <c r="P114" i="8"/>
  <c r="P15" i="8"/>
  <c r="P32" i="8"/>
  <c r="Q32" i="8" s="1"/>
  <c r="P49" i="8"/>
  <c r="P82" i="8"/>
  <c r="P96" i="8"/>
  <c r="P107" i="8"/>
  <c r="P110" i="8"/>
  <c r="P113" i="8"/>
  <c r="P130" i="8"/>
  <c r="P132" i="8"/>
  <c r="P135" i="8"/>
  <c r="P21" i="8"/>
  <c r="Q21" i="8" s="1"/>
  <c r="P23" i="8"/>
  <c r="P26" i="8"/>
  <c r="P40" i="8"/>
  <c r="P51" i="8"/>
  <c r="P54" i="8"/>
  <c r="P76" i="8"/>
  <c r="P79" i="8"/>
  <c r="P90" i="8"/>
  <c r="P104" i="8"/>
  <c r="P115" i="8"/>
  <c r="P118" i="8"/>
  <c r="P97" i="8"/>
  <c r="P17" i="8"/>
  <c r="P34" i="8"/>
  <c r="P48" i="8"/>
  <c r="P59" i="8"/>
  <c r="P62" i="8"/>
  <c r="P65" i="8"/>
  <c r="P84" i="8"/>
  <c r="P87" i="8"/>
  <c r="P98" i="8"/>
  <c r="P112" i="8"/>
  <c r="P123" i="8"/>
  <c r="P126" i="8"/>
  <c r="P129" i="8"/>
  <c r="P50" i="8"/>
  <c r="P11" i="8"/>
  <c r="P14" i="8"/>
  <c r="P28" i="8"/>
  <c r="P31" i="8"/>
  <c r="P42" i="8"/>
  <c r="P56" i="8"/>
  <c r="Q56" i="8" s="1"/>
  <c r="P67" i="8"/>
  <c r="P70" i="8"/>
  <c r="P73" i="8"/>
  <c r="P92" i="8"/>
  <c r="P95" i="8"/>
  <c r="P106" i="8"/>
  <c r="P120" i="8"/>
  <c r="P131" i="8"/>
  <c r="Q131" i="8" s="1"/>
  <c r="P134" i="8"/>
  <c r="P19" i="8"/>
  <c r="P22" i="8"/>
  <c r="P36" i="8"/>
  <c r="P39" i="8"/>
  <c r="P64" i="8"/>
  <c r="P75" i="8"/>
  <c r="P78" i="8"/>
  <c r="P81" i="8"/>
  <c r="P100" i="8"/>
  <c r="P103" i="8"/>
  <c r="P128" i="8"/>
  <c r="Q13" i="8" l="1"/>
  <c r="Q55" i="8"/>
  <c r="Q123" i="8"/>
  <c r="Q10" i="8"/>
  <c r="Q76" i="8"/>
  <c r="Q94" i="8"/>
  <c r="Q20" i="8"/>
  <c r="Q17" i="8"/>
  <c r="Q15" i="8"/>
  <c r="Q22" i="8"/>
  <c r="Q11" i="8"/>
  <c r="Q16" i="8"/>
  <c r="Q14" i="8"/>
  <c r="Q19" i="8"/>
  <c r="Q70" i="8"/>
  <c r="Q67" i="8"/>
  <c r="Q23" i="8"/>
  <c r="Q42" i="8"/>
  <c r="Q48" i="8"/>
  <c r="Q121" i="8"/>
  <c r="Q62" i="8"/>
  <c r="Q113" i="8"/>
  <c r="Q114" i="8"/>
  <c r="Q89" i="8"/>
  <c r="Q61" i="8"/>
  <c r="Q57" i="8"/>
  <c r="Q53" i="8"/>
  <c r="Q65" i="8"/>
  <c r="Q28" i="8"/>
  <c r="Q25" i="8"/>
  <c r="Q83" i="8"/>
  <c r="Q86" i="8"/>
  <c r="Q85" i="8"/>
  <c r="Q37" i="8"/>
  <c r="Q66" i="8"/>
  <c r="Q33" i="8"/>
  <c r="Q26" i="8"/>
  <c r="Q30" i="8"/>
  <c r="Q81" i="8"/>
  <c r="Q82" i="8"/>
  <c r="Q27" i="8"/>
  <c r="Q59" i="8"/>
  <c r="Q71" i="8"/>
  <c r="Q52" i="8"/>
  <c r="Q36" i="8"/>
  <c r="Q87" i="8"/>
  <c r="Q54" i="8"/>
  <c r="Q63" i="8"/>
  <c r="Q12" i="8"/>
  <c r="Q77" i="8"/>
  <c r="Q68" i="8"/>
  <c r="Q93" i="8"/>
  <c r="Q73" i="8"/>
  <c r="Q84" i="8"/>
  <c r="Q91" i="8"/>
  <c r="Q78" i="8"/>
  <c r="Q69" i="8"/>
  <c r="Q80" i="8"/>
  <c r="Q58" i="8"/>
  <c r="Q75" i="8"/>
  <c r="Q90" i="8"/>
  <c r="Q72" i="8"/>
  <c r="Q92" i="8"/>
  <c r="Q29" i="8"/>
  <c r="Q64" i="8"/>
  <c r="Q31" i="8"/>
  <c r="Q34" i="8"/>
  <c r="Q79" i="8"/>
  <c r="Q118" i="8"/>
  <c r="Q110" i="8"/>
  <c r="Q108" i="8"/>
  <c r="Q117" i="8"/>
  <c r="Q115" i="8"/>
  <c r="Q119" i="8"/>
  <c r="Q122" i="8"/>
  <c r="Q120" i="8"/>
  <c r="Q111" i="8"/>
  <c r="Q112" i="8"/>
  <c r="Q129" i="8"/>
  <c r="Q107" i="8"/>
  <c r="Q50" i="8"/>
  <c r="Q47" i="8"/>
  <c r="Q43" i="8"/>
  <c r="Q103" i="8"/>
  <c r="Q100" i="8"/>
  <c r="Q134" i="8"/>
  <c r="Q126" i="8"/>
  <c r="Q51" i="8"/>
  <c r="Q96" i="8"/>
  <c r="Q101" i="8"/>
  <c r="Q44" i="8"/>
  <c r="Q105" i="8"/>
  <c r="Q106" i="8"/>
  <c r="Q98" i="8"/>
  <c r="Q125" i="8"/>
  <c r="Q49" i="8"/>
  <c r="Q99" i="8"/>
  <c r="Q38" i="8"/>
  <c r="Q95" i="8"/>
  <c r="Q104" i="8"/>
  <c r="Q135" i="8"/>
  <c r="Q97" i="8"/>
  <c r="Q45" i="8"/>
  <c r="Q39" i="8"/>
  <c r="Q124" i="8"/>
  <c r="Q132" i="8"/>
  <c r="Q41" i="8"/>
  <c r="Q128" i="8"/>
  <c r="Q133" i="8"/>
  <c r="Q130" i="8"/>
  <c r="Q127" i="8"/>
  <c r="Q40" i="8"/>
  <c r="Q109" i="8"/>
  <c r="Q35" i="8"/>
  <c r="Q24" i="8"/>
  <c r="V28" i="7" l="1"/>
  <c r="V29" i="7" l="1"/>
  <c r="V30" i="7" l="1"/>
  <c r="V31" i="7" s="1"/>
  <c r="V33" i="7" s="1"/>
  <c r="V34" i="7" s="1"/>
  <c r="V32" i="7" l="1"/>
  <c r="V35" i="7" s="1"/>
</calcChain>
</file>

<file path=xl/sharedStrings.xml><?xml version="1.0" encoding="utf-8"?>
<sst xmlns="http://schemas.openxmlformats.org/spreadsheetml/2006/main" count="325" uniqueCount="126">
  <si>
    <t>PFD</t>
    <phoneticPr fontId="2" type="noConversion"/>
  </si>
  <si>
    <t>항목</t>
    <phoneticPr fontId="2" type="noConversion"/>
  </si>
  <si>
    <t>모델링</t>
    <phoneticPr fontId="2" type="noConversion"/>
  </si>
  <si>
    <t>초급</t>
    <phoneticPr fontId="2" type="noConversion"/>
  </si>
  <si>
    <t>P&amp;ID</t>
    <phoneticPr fontId="2" type="noConversion"/>
  </si>
  <si>
    <t xml:space="preserve">대기모델링 </t>
    <phoneticPr fontId="2" type="noConversion"/>
  </si>
  <si>
    <t xml:space="preserve">폐수모델링 </t>
    <phoneticPr fontId="2" type="noConversion"/>
  </si>
  <si>
    <t>합계</t>
    <phoneticPr fontId="2" type="noConversion"/>
  </si>
  <si>
    <t>특급</t>
    <phoneticPr fontId="2" type="noConversion"/>
  </si>
  <si>
    <t>구분</t>
    <phoneticPr fontId="2" type="noConversion"/>
  </si>
  <si>
    <t>고급</t>
    <phoneticPr fontId="2" type="noConversion"/>
  </si>
  <si>
    <t>중급</t>
    <phoneticPr fontId="2" type="noConversion"/>
  </si>
  <si>
    <t>직접인건비</t>
    <phoneticPr fontId="2" type="noConversion"/>
  </si>
  <si>
    <t xml:space="preserve"> (직접인건비+제경비) × 5%</t>
    <phoneticPr fontId="2" type="noConversion"/>
  </si>
  <si>
    <t xml:space="preserve"> 직접인건비 × 15%</t>
    <phoneticPr fontId="2" type="noConversion"/>
  </si>
  <si>
    <t>모델링</t>
    <phoneticPr fontId="2" type="noConversion"/>
  </si>
  <si>
    <t>시설배치도</t>
    <phoneticPr fontId="2" type="noConversion"/>
  </si>
  <si>
    <t>전체공정</t>
    <phoneticPr fontId="2" type="noConversion"/>
  </si>
  <si>
    <t>단위공정</t>
    <phoneticPr fontId="2" type="noConversion"/>
  </si>
  <si>
    <t>공정도면</t>
    <phoneticPr fontId="2" type="noConversion"/>
  </si>
  <si>
    <t>질량수지</t>
    <phoneticPr fontId="2" type="noConversion"/>
  </si>
  <si>
    <t>투입인력
내역</t>
    <phoneticPr fontId="2" type="noConversion"/>
  </si>
  <si>
    <t>세부항목</t>
    <phoneticPr fontId="2" type="noConversion"/>
  </si>
  <si>
    <t>구 분</t>
    <phoneticPr fontId="2" type="noConversion"/>
  </si>
  <si>
    <t>도면작성</t>
  </si>
  <si>
    <t>도면작성</t>
    <phoneticPr fontId="2" type="noConversion"/>
  </si>
  <si>
    <t>목록작성</t>
    <phoneticPr fontId="2" type="noConversion"/>
  </si>
  <si>
    <t>배출구 조사</t>
    <phoneticPr fontId="2" type="noConversion"/>
  </si>
  <si>
    <t>모델링 작업</t>
  </si>
  <si>
    <t>모델링 작업</t>
    <phoneticPr fontId="2" type="noConversion"/>
  </si>
  <si>
    <t xml:space="preserve">직접인건비 </t>
  </si>
  <si>
    <t>특급1</t>
  </si>
  <si>
    <t>단위 투입일수(MD)</t>
    <phoneticPr fontId="2" type="noConversion"/>
  </si>
  <si>
    <t>수량</t>
    <phoneticPr fontId="2" type="noConversion"/>
  </si>
  <si>
    <t>산정방식</t>
    <phoneticPr fontId="2" type="noConversion"/>
  </si>
  <si>
    <t>고정</t>
    <phoneticPr fontId="2" type="noConversion"/>
  </si>
  <si>
    <t>산정 투입일수(MD)</t>
    <phoneticPr fontId="2" type="noConversion"/>
  </si>
  <si>
    <t>항목별 직접인건비 합계</t>
    <phoneticPr fontId="2" type="noConversion"/>
  </si>
  <si>
    <t>제경비</t>
  </si>
  <si>
    <t>기술료</t>
  </si>
  <si>
    <t>방류구 조사</t>
    <phoneticPr fontId="2" type="noConversion"/>
  </si>
  <si>
    <t>배출구수 비례</t>
    <phoneticPr fontId="2" type="noConversion"/>
  </si>
  <si>
    <t>방류구수 비례</t>
    <phoneticPr fontId="2" type="noConversion"/>
  </si>
  <si>
    <t>도면수 비례</t>
    <phoneticPr fontId="2" type="noConversion"/>
  </si>
  <si>
    <t>□ 통합허가 컨설팅 비용 산출양식</t>
    <phoneticPr fontId="2" type="noConversion"/>
  </si>
  <si>
    <t>기술사</t>
    <phoneticPr fontId="2" type="noConversion"/>
  </si>
  <si>
    <t>사업장명</t>
    <phoneticPr fontId="2" type="noConversion"/>
  </si>
  <si>
    <t>주     소</t>
    <phoneticPr fontId="2" type="noConversion"/>
  </si>
  <si>
    <t>연 락 처</t>
    <phoneticPr fontId="2" type="noConversion"/>
  </si>
  <si>
    <t>시설 구분</t>
    <phoneticPr fontId="2" type="noConversion"/>
  </si>
  <si>
    <t>매체 구분</t>
    <phoneticPr fontId="2" type="noConversion"/>
  </si>
  <si>
    <t>대기자료수집</t>
    <phoneticPr fontId="2" type="noConversion"/>
  </si>
  <si>
    <t>폐수자료수집</t>
    <phoneticPr fontId="2" type="noConversion"/>
  </si>
  <si>
    <t>OOOOO㈜</t>
    <phoneticPr fontId="2" type="noConversion"/>
  </si>
  <si>
    <t>OOO도 OOO시 OOO구 OOO로 000-00</t>
    <phoneticPr fontId="2" type="noConversion"/>
  </si>
  <si>
    <t>000-000-0000</t>
    <phoneticPr fontId="2" type="noConversion"/>
  </si>
  <si>
    <t>배출시설</t>
    <phoneticPr fontId="2" type="noConversion"/>
  </si>
  <si>
    <t>오염물질</t>
    <phoneticPr fontId="2" type="noConversion"/>
  </si>
  <si>
    <t>방지시설</t>
    <phoneticPr fontId="2" type="noConversion"/>
  </si>
  <si>
    <t>모델링 수량</t>
    <phoneticPr fontId="2" type="noConversion"/>
  </si>
  <si>
    <t>대기</t>
    <phoneticPr fontId="2" type="noConversion"/>
  </si>
  <si>
    <t>수질</t>
    <phoneticPr fontId="2" type="noConversion"/>
  </si>
  <si>
    <t>보일러</t>
    <phoneticPr fontId="2" type="noConversion"/>
  </si>
  <si>
    <t>염색,가공</t>
    <phoneticPr fontId="2" type="noConversion"/>
  </si>
  <si>
    <t>건조</t>
    <phoneticPr fontId="2" type="noConversion"/>
  </si>
  <si>
    <t>다림질</t>
    <phoneticPr fontId="2" type="noConversion"/>
  </si>
  <si>
    <t>기모</t>
    <phoneticPr fontId="2" type="noConversion"/>
  </si>
  <si>
    <t>폐가스세정</t>
    <phoneticPr fontId="2" type="noConversion"/>
  </si>
  <si>
    <t>실험실</t>
    <phoneticPr fontId="2" type="noConversion"/>
  </si>
  <si>
    <t>-</t>
    <phoneticPr fontId="2" type="noConversion"/>
  </si>
  <si>
    <t>여과</t>
    <phoneticPr fontId="2" type="noConversion"/>
  </si>
  <si>
    <t>세정/전기</t>
    <phoneticPr fontId="2" type="noConversion"/>
  </si>
  <si>
    <t>공동방지시설</t>
    <phoneticPr fontId="2" type="noConversion"/>
  </si>
  <si>
    <t>TSP</t>
    <phoneticPr fontId="2" type="noConversion"/>
  </si>
  <si>
    <t>TSP,NOx,SOx,Formaldehyde</t>
    <phoneticPr fontId="2" type="noConversion"/>
  </si>
  <si>
    <r>
      <t>PH,BOD,TOC,SS,n-H,ABS,T-N,T-P,색도,생태독성,시안,Cu,As,Cr</t>
    </r>
    <r>
      <rPr>
        <vertAlign val="superscript"/>
        <sz val="10"/>
        <color theme="1"/>
        <rFont val="맑은 고딕"/>
        <family val="3"/>
        <charset val="129"/>
        <scheme val="minor"/>
      </rPr>
      <t>+6</t>
    </r>
    <phoneticPr fontId="2" type="noConversion"/>
  </si>
  <si>
    <t>정부지원금</t>
    <phoneticPr fontId="2" type="noConversion"/>
  </si>
  <si>
    <t>사업비 총계</t>
    <phoneticPr fontId="2" type="noConversion"/>
  </si>
  <si>
    <t>지원한도 초과금</t>
    <phoneticPr fontId="2" type="noConversion"/>
  </si>
  <si>
    <t>사업비
비용산출</t>
    <phoneticPr fontId="2" type="noConversion"/>
  </si>
  <si>
    <t>지원사업장
부담금</t>
    <phoneticPr fontId="2" type="noConversion"/>
  </si>
  <si>
    <t>1. 환경부문별 엔지니어링 노임단가(한국엔지니어협회 정책연구실-329호, ‘21.12.6)</t>
    <phoneticPr fontId="2" type="noConversion"/>
  </si>
  <si>
    <t>기술사</t>
    <phoneticPr fontId="2" type="noConversion"/>
  </si>
  <si>
    <t>대기모델링</t>
    <phoneticPr fontId="2" type="noConversion"/>
  </si>
  <si>
    <t>폐수모델링</t>
    <phoneticPr fontId="2" type="noConversion"/>
  </si>
  <si>
    <t>단위 투입일수</t>
    <phoneticPr fontId="2" type="noConversion"/>
  </si>
  <si>
    <t>편차
(%)</t>
    <phoneticPr fontId="2" type="noConversion"/>
  </si>
  <si>
    <t>특급1, 고급1</t>
    <phoneticPr fontId="2" type="noConversion"/>
  </si>
  <si>
    <t>특급1, 중급1</t>
    <phoneticPr fontId="2" type="noConversion"/>
  </si>
  <si>
    <t>특급1, 초급1</t>
    <phoneticPr fontId="2" type="noConversion"/>
  </si>
  <si>
    <t>고급1, 중급1</t>
    <phoneticPr fontId="2" type="noConversion"/>
  </si>
  <si>
    <t>고급1, 초급1</t>
    <phoneticPr fontId="2" type="noConversion"/>
  </si>
  <si>
    <t>중급1, 초급1</t>
    <phoneticPr fontId="2" type="noConversion"/>
  </si>
  <si>
    <t>도면수 
비례하여 
산정</t>
    <phoneticPr fontId="2" type="noConversion"/>
  </si>
  <si>
    <t>목록 작성</t>
    <phoneticPr fontId="2" type="noConversion"/>
  </si>
  <si>
    <t>대기
-자료수집</t>
    <phoneticPr fontId="2" type="noConversion"/>
  </si>
  <si>
    <t>배출구 등
조사</t>
    <phoneticPr fontId="2" type="noConversion"/>
  </si>
  <si>
    <t>배출구수
비례하여
산정</t>
    <phoneticPr fontId="2" type="noConversion"/>
  </si>
  <si>
    <t>특급1, 고급1</t>
  </si>
  <si>
    <t>특급1, 중급1</t>
  </si>
  <si>
    <t>특급1, 초급1</t>
  </si>
  <si>
    <t>모델링 
작업</t>
    <phoneticPr fontId="2" type="noConversion"/>
  </si>
  <si>
    <t>폐수
-자료수집</t>
    <phoneticPr fontId="2" type="noConversion"/>
  </si>
  <si>
    <t>방류구 등
조사</t>
    <phoneticPr fontId="2" type="noConversion"/>
  </si>
  <si>
    <t>방류구수
비례하여
산정</t>
    <phoneticPr fontId="2" type="noConversion"/>
  </si>
  <si>
    <t>□ 통합허가 컨설팅 단위 투입일수</t>
    <phoneticPr fontId="2" type="noConversion"/>
  </si>
  <si>
    <t>1. 사업장 현황</t>
    <phoneticPr fontId="2" type="noConversion"/>
  </si>
  <si>
    <t>2. 컨설팅 비용 산정내역</t>
    <phoneticPr fontId="2" type="noConversion"/>
  </si>
  <si>
    <t>2. 단위 투입일수</t>
    <phoneticPr fontId="2" type="noConversion"/>
  </si>
  <si>
    <t>직접인건비(원)</t>
    <phoneticPr fontId="2" type="noConversion"/>
  </si>
  <si>
    <t>특급1, 특급1</t>
    <phoneticPr fontId="2" type="noConversion"/>
  </si>
  <si>
    <t>고급1, 고급1</t>
    <phoneticPr fontId="2" type="noConversion"/>
  </si>
  <si>
    <t>중급1, 중급1</t>
    <phoneticPr fontId="2" type="noConversion"/>
  </si>
  <si>
    <t>기술사1, 기술사1</t>
    <phoneticPr fontId="2" type="noConversion"/>
  </si>
  <si>
    <t>기술사1, 특급1</t>
    <phoneticPr fontId="2" type="noConversion"/>
  </si>
  <si>
    <t>기술사1, 고급1</t>
    <phoneticPr fontId="2" type="noConversion"/>
  </si>
  <si>
    <t>기술사1, 중급1</t>
    <phoneticPr fontId="2" type="noConversion"/>
  </si>
  <si>
    <t>기술사1, 초급1</t>
    <phoneticPr fontId="2" type="noConversion"/>
  </si>
  <si>
    <t>초급1</t>
  </si>
  <si>
    <t>최대 2,000만원</t>
    <phoneticPr fontId="2" type="noConversion"/>
  </si>
  <si>
    <t>지원한도 초과금에 대한 부가가치세</t>
    <phoneticPr fontId="2" type="noConversion"/>
  </si>
  <si>
    <t>정부지원금에 대한 부가가치세</t>
    <phoneticPr fontId="2" type="noConversion"/>
  </si>
  <si>
    <t>정부지원금 상한 초과액</t>
    <phoneticPr fontId="2" type="noConversion"/>
  </si>
  <si>
    <t>지원한도 초과금의 10%</t>
    <phoneticPr fontId="2" type="noConversion"/>
  </si>
  <si>
    <t>정부지원금의 10%</t>
    <phoneticPr fontId="2" type="noConversion"/>
  </si>
  <si>
    <t>중급1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</si>
</sst>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  <numFmt numFmtId="177" formatCode="#,##0_ "/>
    <numFmt numFmtId="178" formatCode="_-* #,##0_-;\-* #,##0_-;_-* &quot;-&quot;??_-;_-@_-"/>
    <numFmt numFmtId="179" formatCode="#,##0.00;[Red]\-#,##0.00;\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vertAlign val="superscript"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41" fontId="4" fillId="0" borderId="1" xfId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43" fontId="0" fillId="0" borderId="0" xfId="0" applyNumberFormat="1">
      <alignment vertical="center"/>
    </xf>
    <xf numFmtId="43" fontId="10" fillId="3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3" fontId="6" fillId="0" borderId="1" xfId="0" applyNumberFormat="1" applyFont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1" fontId="0" fillId="0" borderId="0" xfId="0" applyNumberForma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8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0" fillId="0" borderId="0" xfId="0" applyFill="1">
      <alignment vertical="center"/>
    </xf>
    <xf numFmtId="0" fontId="4" fillId="0" borderId="0" xfId="0" applyFont="1" applyFill="1" applyAlignment="1">
      <alignment horizontal="center" vertical="center"/>
    </xf>
    <xf numFmtId="179" fontId="4" fillId="0" borderId="1" xfId="0" applyNumberFormat="1" applyFont="1" applyBorder="1" applyAlignment="1">
      <alignment horizontal="center" vertical="center"/>
    </xf>
    <xf numFmtId="179" fontId="4" fillId="0" borderId="4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</xf>
    <xf numFmtId="176" fontId="4" fillId="0" borderId="1" xfId="0" applyNumberFormat="1" applyFont="1" applyBorder="1" applyAlignment="1" applyProtection="1">
      <alignment horizontal="center" vertical="center"/>
    </xf>
    <xf numFmtId="178" fontId="3" fillId="0" borderId="1" xfId="0" applyNumberFormat="1" applyFont="1" applyBorder="1" applyAlignment="1" applyProtection="1">
      <alignment horizontal="center" vertical="center" wrapText="1"/>
    </xf>
    <xf numFmtId="178" fontId="6" fillId="0" borderId="1" xfId="0" applyNumberFormat="1" applyFont="1" applyBorder="1" applyAlignment="1" applyProtection="1">
      <alignment horizontal="center" vertical="center"/>
    </xf>
    <xf numFmtId="178" fontId="4" fillId="0" borderId="1" xfId="0" applyNumberFormat="1" applyFont="1" applyBorder="1" applyAlignment="1" applyProtection="1">
      <alignment horizontal="center" vertical="center"/>
    </xf>
    <xf numFmtId="176" fontId="3" fillId="0" borderId="1" xfId="0" applyNumberFormat="1" applyFont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176" fontId="4" fillId="0" borderId="1" xfId="0" applyNumberFormat="1" applyFont="1" applyFill="1" applyBorder="1" applyAlignment="1" applyProtection="1">
      <alignment horizontal="center" vertical="center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178" fontId="3" fillId="0" borderId="1" xfId="0" applyNumberFormat="1" applyFont="1" applyFill="1" applyBorder="1" applyAlignment="1" applyProtection="1">
      <alignment horizontal="center" vertical="center" wrapText="1"/>
    </xf>
    <xf numFmtId="178" fontId="6" fillId="0" borderId="1" xfId="0" applyNumberFormat="1" applyFont="1" applyFill="1" applyBorder="1" applyAlignment="1" applyProtection="1">
      <alignment horizontal="center" vertical="center"/>
    </xf>
    <xf numFmtId="178" fontId="4" fillId="0" borderId="1" xfId="0" applyNumberFormat="1" applyFont="1" applyFill="1" applyBorder="1" applyAlignment="1" applyProtection="1">
      <alignment horizontal="center" vertical="center"/>
    </xf>
    <xf numFmtId="43" fontId="3" fillId="0" borderId="1" xfId="0" applyNumberFormat="1" applyFont="1" applyFill="1" applyBorder="1" applyAlignment="1" applyProtection="1">
      <alignment horizontal="center" vertical="center" wrapText="1"/>
    </xf>
    <xf numFmtId="43" fontId="4" fillId="0" borderId="1" xfId="0" applyNumberFormat="1" applyFont="1" applyFill="1" applyBorder="1" applyAlignment="1" applyProtection="1">
      <alignment horizontal="center" vertical="center"/>
    </xf>
    <xf numFmtId="41" fontId="9" fillId="0" borderId="1" xfId="1" applyFont="1" applyBorder="1" applyProtection="1">
      <alignment vertical="center"/>
    </xf>
    <xf numFmtId="177" fontId="9" fillId="0" borderId="1" xfId="0" applyNumberFormat="1" applyFont="1" applyBorder="1" applyProtection="1">
      <alignment vertical="center"/>
    </xf>
    <xf numFmtId="41" fontId="9" fillId="0" borderId="1" xfId="1" applyFont="1" applyBorder="1" applyAlignment="1" applyProtection="1">
      <alignment horizontal="center" vertical="center"/>
    </xf>
    <xf numFmtId="0" fontId="4" fillId="5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shrinkToFit="1"/>
    </xf>
    <xf numFmtId="0" fontId="4" fillId="4" borderId="2" xfId="0" applyFont="1" applyFill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 shrinkToFit="1"/>
      <protection locked="0"/>
    </xf>
    <xf numFmtId="179" fontId="4" fillId="0" borderId="2" xfId="0" applyNumberFormat="1" applyFont="1" applyBorder="1" applyAlignment="1">
      <alignment horizontal="center" vertical="center"/>
    </xf>
    <xf numFmtId="41" fontId="4" fillId="0" borderId="2" xfId="1" applyFont="1" applyBorder="1" applyAlignment="1">
      <alignment horizontal="right" vertical="center"/>
    </xf>
    <xf numFmtId="41" fontId="9" fillId="0" borderId="2" xfId="0" applyNumberFormat="1" applyFont="1" applyBorder="1" applyAlignment="1">
      <alignment horizontal="right" vertical="center"/>
    </xf>
    <xf numFmtId="0" fontId="4" fillId="4" borderId="2" xfId="0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14" fillId="0" borderId="0" xfId="0" applyFont="1">
      <alignment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1" fontId="9" fillId="4" borderId="2" xfId="0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41" fontId="9" fillId="4" borderId="7" xfId="0" applyNumberFormat="1" applyFont="1" applyFill="1" applyBorder="1" applyAlignment="1">
      <alignment horizontal="right" vertical="center"/>
    </xf>
    <xf numFmtId="41" fontId="9" fillId="4" borderId="9" xfId="0" applyNumberFormat="1" applyFont="1" applyFill="1" applyBorder="1" applyAlignment="1">
      <alignment horizontal="right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 shrinkToFit="1"/>
      <protection locked="0"/>
    </xf>
    <xf numFmtId="0" fontId="4" fillId="0" borderId="10" xfId="0" applyFont="1" applyBorder="1" applyAlignment="1" applyProtection="1">
      <alignment horizontal="center" vertical="center" shrinkToFit="1"/>
      <protection locked="0"/>
    </xf>
    <xf numFmtId="0" fontId="4" fillId="0" borderId="9" xfId="0" applyFont="1" applyBorder="1" applyAlignment="1" applyProtection="1">
      <alignment horizontal="center" vertical="center" shrinkToFit="1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10" fillId="3" borderId="6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41" fontId="7" fillId="4" borderId="7" xfId="0" applyNumberFormat="1" applyFont="1" applyFill="1" applyBorder="1" applyAlignment="1">
      <alignment horizontal="right" vertical="center"/>
    </xf>
    <xf numFmtId="41" fontId="7" fillId="4" borderId="9" xfId="0" applyNumberFormat="1" applyFont="1" applyFill="1" applyBorder="1" applyAlignment="1">
      <alignment horizontal="right" vertical="center"/>
    </xf>
    <xf numFmtId="41" fontId="5" fillId="4" borderId="7" xfId="0" applyNumberFormat="1" applyFont="1" applyFill="1" applyBorder="1" applyAlignment="1">
      <alignment horizontal="right" vertical="center"/>
    </xf>
    <xf numFmtId="41" fontId="5" fillId="4" borderId="9" xfId="0" applyNumberFormat="1" applyFont="1" applyFill="1" applyBorder="1" applyAlignment="1">
      <alignment horizontal="right" vertical="center"/>
    </xf>
    <xf numFmtId="0" fontId="10" fillId="3" borderId="9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A33CC-FD81-4E5D-B281-1A1F656A2DF7}">
  <dimension ref="A1:AH35"/>
  <sheetViews>
    <sheetView tabSelected="1" zoomScaleNormal="100" zoomScaleSheetLayoutView="100" workbookViewId="0">
      <pane xSplit="23" ySplit="18" topLeftCell="X19" activePane="bottomRight" state="frozen"/>
      <selection pane="topRight" activeCell="X1" sqref="X1"/>
      <selection pane="bottomLeft" activeCell="A19" sqref="A19"/>
      <selection pane="bottomRight" activeCell="S7" sqref="S7"/>
    </sheetView>
  </sheetViews>
  <sheetFormatPr defaultRowHeight="16.5" x14ac:dyDescent="0.3"/>
  <cols>
    <col min="1" max="4" width="10.625" style="2" customWidth="1"/>
    <col min="5" max="17" width="5.625" style="2" customWidth="1"/>
    <col min="18" max="23" width="10.625" style="2" customWidth="1"/>
    <col min="24" max="24" width="10.75" style="7" customWidth="1"/>
    <col min="25" max="34" width="9" style="2" customWidth="1"/>
    <col min="35" max="16384" width="9" style="2"/>
  </cols>
  <sheetData>
    <row r="1" spans="1:32" s="5" customFormat="1" ht="20.100000000000001" customHeight="1" x14ac:dyDescent="0.3">
      <c r="A1" s="67" t="s">
        <v>44</v>
      </c>
      <c r="H1" s="6"/>
      <c r="N1" s="6"/>
      <c r="X1" s="6"/>
    </row>
    <row r="2" spans="1:32" s="5" customFormat="1" ht="5.0999999999999996" customHeight="1" x14ac:dyDescent="0.3">
      <c r="A2" s="20"/>
      <c r="H2" s="6"/>
      <c r="N2" s="6"/>
      <c r="X2" s="6"/>
    </row>
    <row r="3" spans="1:32" x14ac:dyDescent="0.3">
      <c r="A3" s="17" t="s">
        <v>106</v>
      </c>
      <c r="B3" s="3"/>
      <c r="C3" s="3"/>
      <c r="D3" s="3"/>
      <c r="E3" s="3"/>
      <c r="F3" s="3"/>
      <c r="G3" s="3"/>
      <c r="H3" s="4"/>
      <c r="I3" s="3"/>
      <c r="J3" s="3"/>
      <c r="K3" s="3"/>
      <c r="L3" s="3"/>
      <c r="M3" s="3"/>
      <c r="N3" s="4"/>
      <c r="O3" s="3"/>
      <c r="P3" s="5"/>
      <c r="Q3" s="3"/>
      <c r="R3" s="3"/>
      <c r="S3" s="3"/>
      <c r="T3" s="3"/>
      <c r="U3" s="3"/>
      <c r="V3" s="3"/>
      <c r="W3" s="3"/>
      <c r="X3" s="4"/>
      <c r="AD3" s="5"/>
      <c r="AE3" s="5"/>
      <c r="AF3" s="5"/>
    </row>
    <row r="4" spans="1:32" x14ac:dyDescent="0.3">
      <c r="A4" s="18" t="s">
        <v>46</v>
      </c>
      <c r="B4" s="89" t="s">
        <v>53</v>
      </c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1"/>
      <c r="P4" s="5"/>
      <c r="Q4" s="3"/>
      <c r="R4" s="3"/>
      <c r="S4" s="3"/>
      <c r="T4" s="3"/>
      <c r="U4" s="3"/>
      <c r="V4" s="3"/>
      <c r="W4" s="3"/>
      <c r="X4" s="4"/>
      <c r="AD4" s="5"/>
      <c r="AE4" s="5"/>
      <c r="AF4" s="5"/>
    </row>
    <row r="5" spans="1:32" x14ac:dyDescent="0.3">
      <c r="A5" s="18" t="s">
        <v>47</v>
      </c>
      <c r="B5" s="89" t="s">
        <v>54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1"/>
      <c r="P5" s="5"/>
      <c r="Q5" s="3"/>
      <c r="R5" s="3"/>
      <c r="S5" s="3"/>
      <c r="T5" s="3"/>
      <c r="U5" s="3"/>
      <c r="V5" s="3"/>
      <c r="W5" s="3"/>
      <c r="X5" s="4"/>
      <c r="AD5" s="5"/>
      <c r="AE5" s="5"/>
      <c r="AF5" s="5"/>
    </row>
    <row r="6" spans="1:32" x14ac:dyDescent="0.3">
      <c r="A6" s="18" t="s">
        <v>48</v>
      </c>
      <c r="B6" s="89" t="s">
        <v>55</v>
      </c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1"/>
      <c r="P6" s="5"/>
      <c r="Q6" s="3"/>
      <c r="R6" s="3"/>
      <c r="S6" s="3"/>
      <c r="T6" s="3"/>
      <c r="U6" s="3"/>
      <c r="V6" s="3"/>
      <c r="W6" s="3"/>
      <c r="X6" s="4"/>
      <c r="AD6" s="5"/>
      <c r="AE6" s="5"/>
      <c r="AF6" s="5"/>
    </row>
    <row r="7" spans="1:32" x14ac:dyDescent="0.3">
      <c r="A7" s="18" t="s">
        <v>50</v>
      </c>
      <c r="B7" s="19" t="s">
        <v>49</v>
      </c>
      <c r="C7" s="19" t="s">
        <v>56</v>
      </c>
      <c r="D7" s="96" t="s">
        <v>57</v>
      </c>
      <c r="E7" s="97"/>
      <c r="F7" s="97"/>
      <c r="G7" s="97"/>
      <c r="H7" s="97"/>
      <c r="I7" s="97"/>
      <c r="J7" s="97"/>
      <c r="K7" s="97"/>
      <c r="L7" s="92" t="s">
        <v>58</v>
      </c>
      <c r="M7" s="93"/>
      <c r="N7" s="94" t="s">
        <v>59</v>
      </c>
      <c r="O7" s="95"/>
      <c r="P7" s="5"/>
      <c r="Q7" s="3"/>
      <c r="R7" s="3"/>
      <c r="S7" s="3"/>
      <c r="T7" s="3"/>
      <c r="U7" s="3"/>
      <c r="V7" s="3"/>
      <c r="W7" s="3"/>
      <c r="X7" s="4"/>
      <c r="AD7" s="5"/>
      <c r="AE7" s="5"/>
      <c r="AF7" s="5"/>
    </row>
    <row r="8" spans="1:32" x14ac:dyDescent="0.3">
      <c r="A8" s="82" t="s">
        <v>60</v>
      </c>
      <c r="B8" s="18" t="s">
        <v>66</v>
      </c>
      <c r="C8" s="39">
        <v>3</v>
      </c>
      <c r="D8" s="86" t="s">
        <v>73</v>
      </c>
      <c r="E8" s="87"/>
      <c r="F8" s="87"/>
      <c r="G8" s="87"/>
      <c r="H8" s="87"/>
      <c r="I8" s="87"/>
      <c r="J8" s="87"/>
      <c r="K8" s="88"/>
      <c r="L8" s="85" t="s">
        <v>70</v>
      </c>
      <c r="M8" s="85"/>
      <c r="N8" s="85">
        <v>3</v>
      </c>
      <c r="O8" s="85"/>
      <c r="P8" s="5"/>
      <c r="Q8" s="3"/>
      <c r="R8" s="3"/>
      <c r="S8" s="3"/>
      <c r="T8" s="3"/>
      <c r="U8" s="3"/>
      <c r="V8" s="3"/>
      <c r="W8" s="3"/>
      <c r="X8" s="4"/>
      <c r="AD8" s="5"/>
      <c r="AE8" s="5"/>
      <c r="AF8" s="5"/>
    </row>
    <row r="9" spans="1:32" x14ac:dyDescent="0.3">
      <c r="A9" s="83"/>
      <c r="B9" s="18" t="s">
        <v>65</v>
      </c>
      <c r="C9" s="39">
        <v>2</v>
      </c>
      <c r="D9" s="86" t="s">
        <v>74</v>
      </c>
      <c r="E9" s="87"/>
      <c r="F9" s="87"/>
      <c r="G9" s="87"/>
      <c r="H9" s="87"/>
      <c r="I9" s="87"/>
      <c r="J9" s="87"/>
      <c r="K9" s="88"/>
      <c r="L9" s="85" t="s">
        <v>71</v>
      </c>
      <c r="M9" s="85"/>
      <c r="N9" s="85">
        <v>1</v>
      </c>
      <c r="O9" s="85"/>
      <c r="P9" s="5"/>
      <c r="Q9" s="3"/>
      <c r="R9" s="3"/>
      <c r="S9" s="3"/>
      <c r="T9" s="3"/>
      <c r="U9" s="3"/>
      <c r="V9" s="3"/>
      <c r="W9" s="3"/>
      <c r="X9" s="4"/>
      <c r="AD9" s="5"/>
      <c r="AE9" s="5"/>
      <c r="AF9" s="5"/>
    </row>
    <row r="10" spans="1:32" x14ac:dyDescent="0.3">
      <c r="A10" s="83"/>
      <c r="B10" s="18" t="s">
        <v>62</v>
      </c>
      <c r="C10" s="39" t="s">
        <v>69</v>
      </c>
      <c r="D10" s="86" t="s">
        <v>69</v>
      </c>
      <c r="E10" s="87"/>
      <c r="F10" s="87"/>
      <c r="G10" s="87"/>
      <c r="H10" s="87"/>
      <c r="I10" s="87"/>
      <c r="J10" s="87"/>
      <c r="K10" s="88"/>
      <c r="L10" s="85" t="s">
        <v>69</v>
      </c>
      <c r="M10" s="85"/>
      <c r="N10" s="85" t="s">
        <v>69</v>
      </c>
      <c r="O10" s="85"/>
      <c r="P10" s="5"/>
      <c r="Q10" s="3"/>
      <c r="R10" s="3"/>
      <c r="S10" s="3"/>
      <c r="T10" s="3"/>
      <c r="U10" s="3"/>
      <c r="V10" s="3"/>
      <c r="W10" s="3"/>
      <c r="X10" s="4"/>
      <c r="AD10" s="5"/>
      <c r="AE10" s="5"/>
      <c r="AF10" s="5"/>
    </row>
    <row r="11" spans="1:32" x14ac:dyDescent="0.3">
      <c r="A11" s="84"/>
      <c r="B11" s="18" t="s">
        <v>64</v>
      </c>
      <c r="C11" s="39" t="s">
        <v>69</v>
      </c>
      <c r="D11" s="86" t="s">
        <v>69</v>
      </c>
      <c r="E11" s="87"/>
      <c r="F11" s="87"/>
      <c r="G11" s="87"/>
      <c r="H11" s="87"/>
      <c r="I11" s="87"/>
      <c r="J11" s="87"/>
      <c r="K11" s="88"/>
      <c r="L11" s="85" t="s">
        <v>69</v>
      </c>
      <c r="M11" s="85"/>
      <c r="N11" s="85" t="s">
        <v>69</v>
      </c>
      <c r="O11" s="85"/>
      <c r="P11" s="5"/>
      <c r="Q11" s="3"/>
      <c r="R11" s="3"/>
      <c r="S11" s="3"/>
      <c r="T11" s="3"/>
      <c r="U11" s="3"/>
      <c r="V11" s="3"/>
      <c r="W11" s="3"/>
      <c r="X11" s="4"/>
      <c r="AD11" s="5"/>
      <c r="AE11" s="5"/>
      <c r="AF11" s="5"/>
    </row>
    <row r="12" spans="1:32" ht="16.5" customHeight="1" x14ac:dyDescent="0.3">
      <c r="A12" s="82" t="s">
        <v>61</v>
      </c>
      <c r="B12" s="18" t="s">
        <v>63</v>
      </c>
      <c r="C12" s="39">
        <v>1</v>
      </c>
      <c r="D12" s="86" t="s">
        <v>75</v>
      </c>
      <c r="E12" s="87"/>
      <c r="F12" s="87"/>
      <c r="G12" s="87"/>
      <c r="H12" s="87"/>
      <c r="I12" s="87"/>
      <c r="J12" s="87"/>
      <c r="K12" s="88"/>
      <c r="L12" s="85" t="s">
        <v>72</v>
      </c>
      <c r="M12" s="85"/>
      <c r="N12" s="85" t="s">
        <v>69</v>
      </c>
      <c r="O12" s="85"/>
      <c r="P12" s="5"/>
      <c r="Q12" s="3"/>
      <c r="R12" s="3"/>
      <c r="S12" s="3"/>
      <c r="T12" s="3"/>
      <c r="U12" s="3"/>
      <c r="V12" s="3"/>
      <c r="W12" s="3"/>
      <c r="X12" s="4"/>
      <c r="AD12" s="5"/>
      <c r="AE12" s="5"/>
      <c r="AF12" s="5"/>
    </row>
    <row r="13" spans="1:32" ht="16.5" customHeight="1" x14ac:dyDescent="0.3">
      <c r="A13" s="83"/>
      <c r="B13" s="18" t="s">
        <v>67</v>
      </c>
      <c r="C13" s="39">
        <v>1</v>
      </c>
      <c r="D13" s="86" t="s">
        <v>75</v>
      </c>
      <c r="E13" s="87"/>
      <c r="F13" s="87"/>
      <c r="G13" s="87"/>
      <c r="H13" s="87"/>
      <c r="I13" s="87"/>
      <c r="J13" s="87"/>
      <c r="K13" s="88"/>
      <c r="L13" s="85" t="s">
        <v>72</v>
      </c>
      <c r="M13" s="85"/>
      <c r="N13" s="85" t="s">
        <v>69</v>
      </c>
      <c r="O13" s="85"/>
      <c r="P13" s="5"/>
      <c r="Q13" s="3"/>
      <c r="R13" s="3"/>
      <c r="S13" s="3"/>
      <c r="T13" s="3"/>
      <c r="U13" s="3"/>
      <c r="V13" s="3"/>
      <c r="W13" s="3"/>
      <c r="X13" s="4"/>
      <c r="AD13" s="5"/>
      <c r="AE13" s="5"/>
      <c r="AF13" s="5"/>
    </row>
    <row r="14" spans="1:32" x14ac:dyDescent="0.3">
      <c r="A14" s="84"/>
      <c r="B14" s="18" t="s">
        <v>68</v>
      </c>
      <c r="C14" s="39" t="s">
        <v>69</v>
      </c>
      <c r="D14" s="86" t="s">
        <v>69</v>
      </c>
      <c r="E14" s="87"/>
      <c r="F14" s="87"/>
      <c r="G14" s="87"/>
      <c r="H14" s="87"/>
      <c r="I14" s="87"/>
      <c r="J14" s="87"/>
      <c r="K14" s="88"/>
      <c r="L14" s="85"/>
      <c r="M14" s="85"/>
      <c r="N14" s="85" t="s">
        <v>69</v>
      </c>
      <c r="O14" s="85"/>
      <c r="P14" s="5"/>
      <c r="Q14" s="3"/>
      <c r="R14" s="3"/>
      <c r="S14" s="3"/>
      <c r="T14" s="3"/>
      <c r="U14" s="3"/>
      <c r="V14" s="3"/>
      <c r="W14" s="3"/>
      <c r="X14" s="4"/>
      <c r="AD14" s="5"/>
      <c r="AE14" s="5"/>
      <c r="AF14" s="5"/>
    </row>
    <row r="15" spans="1:32" s="34" customFormat="1" ht="5.0999999999999996" customHeight="1" x14ac:dyDescent="0.3">
      <c r="A15" s="29"/>
      <c r="B15" s="29"/>
      <c r="C15" s="30"/>
      <c r="D15" s="31"/>
      <c r="E15" s="31"/>
      <c r="F15" s="31"/>
      <c r="G15" s="31"/>
      <c r="H15" s="31"/>
      <c r="I15" s="31"/>
      <c r="J15" s="31"/>
      <c r="K15" s="31"/>
      <c r="L15" s="30"/>
      <c r="M15" s="30"/>
      <c r="N15" s="30"/>
      <c r="O15" s="30"/>
      <c r="P15" s="32"/>
      <c r="Q15" s="33"/>
      <c r="R15" s="33"/>
      <c r="S15" s="33"/>
      <c r="T15" s="33"/>
      <c r="U15" s="33"/>
      <c r="V15" s="33"/>
      <c r="W15" s="33"/>
      <c r="X15" s="35"/>
      <c r="AD15" s="32"/>
      <c r="AE15" s="32"/>
      <c r="AF15" s="32"/>
    </row>
    <row r="16" spans="1:32" x14ac:dyDescent="0.3">
      <c r="A16" s="17" t="s">
        <v>107</v>
      </c>
      <c r="B16" s="3"/>
      <c r="C16" s="3"/>
      <c r="D16" s="3"/>
      <c r="E16" s="3"/>
      <c r="F16" s="3"/>
      <c r="G16" s="3"/>
      <c r="H16" s="4"/>
      <c r="I16" s="3"/>
      <c r="J16" s="3"/>
      <c r="K16" s="3"/>
      <c r="L16" s="3"/>
      <c r="M16" s="3"/>
      <c r="N16" s="4"/>
      <c r="O16" s="3"/>
      <c r="P16" s="3"/>
      <c r="Q16" s="3"/>
      <c r="R16" s="3"/>
      <c r="S16" s="3"/>
      <c r="T16" s="3"/>
      <c r="U16" s="3"/>
      <c r="V16" s="3"/>
      <c r="W16" s="3"/>
      <c r="X16" s="35"/>
      <c r="Y16" s="34"/>
      <c r="Z16" s="34"/>
      <c r="AA16" s="34"/>
      <c r="AB16" s="34"/>
      <c r="AD16" s="5"/>
      <c r="AE16" s="5"/>
      <c r="AF16" s="5"/>
    </row>
    <row r="17" spans="1:34" ht="16.5" customHeight="1" x14ac:dyDescent="0.3">
      <c r="A17" s="73" t="s">
        <v>1</v>
      </c>
      <c r="B17" s="73" t="s">
        <v>22</v>
      </c>
      <c r="C17" s="73" t="s">
        <v>23</v>
      </c>
      <c r="D17" s="73" t="s">
        <v>34</v>
      </c>
      <c r="E17" s="74" t="s">
        <v>21</v>
      </c>
      <c r="F17" s="74"/>
      <c r="G17" s="73" t="s">
        <v>32</v>
      </c>
      <c r="H17" s="73"/>
      <c r="I17" s="73"/>
      <c r="J17" s="73"/>
      <c r="K17" s="73"/>
      <c r="L17" s="74" t="s">
        <v>33</v>
      </c>
      <c r="M17" s="73" t="s">
        <v>36</v>
      </c>
      <c r="N17" s="73"/>
      <c r="O17" s="73"/>
      <c r="P17" s="73"/>
      <c r="Q17" s="73"/>
      <c r="R17" s="73" t="s">
        <v>12</v>
      </c>
      <c r="S17" s="73"/>
      <c r="T17" s="73"/>
      <c r="U17" s="73"/>
      <c r="V17" s="73"/>
      <c r="W17" s="73"/>
      <c r="X17" s="35"/>
      <c r="Y17" s="34"/>
      <c r="Z17" s="34"/>
      <c r="AA17" s="34"/>
      <c r="AB17" s="34"/>
      <c r="AC17" s="34"/>
      <c r="AD17" s="32"/>
      <c r="AE17" s="32"/>
      <c r="AF17" s="32"/>
      <c r="AG17" s="34"/>
      <c r="AH17" s="34"/>
    </row>
    <row r="18" spans="1:34" x14ac:dyDescent="0.3">
      <c r="A18" s="73"/>
      <c r="B18" s="73"/>
      <c r="C18" s="73"/>
      <c r="D18" s="73"/>
      <c r="E18" s="74"/>
      <c r="F18" s="74"/>
      <c r="G18" s="28" t="s">
        <v>45</v>
      </c>
      <c r="H18" s="18" t="s">
        <v>8</v>
      </c>
      <c r="I18" s="18" t="s">
        <v>10</v>
      </c>
      <c r="J18" s="18" t="s">
        <v>11</v>
      </c>
      <c r="K18" s="18" t="s">
        <v>3</v>
      </c>
      <c r="L18" s="73"/>
      <c r="M18" s="18" t="s">
        <v>45</v>
      </c>
      <c r="N18" s="18" t="s">
        <v>8</v>
      </c>
      <c r="O18" s="18" t="s">
        <v>10</v>
      </c>
      <c r="P18" s="18" t="s">
        <v>11</v>
      </c>
      <c r="Q18" s="18" t="s">
        <v>3</v>
      </c>
      <c r="R18" s="18" t="s">
        <v>45</v>
      </c>
      <c r="S18" s="18" t="s">
        <v>8</v>
      </c>
      <c r="T18" s="18" t="s">
        <v>10</v>
      </c>
      <c r="U18" s="18" t="s">
        <v>11</v>
      </c>
      <c r="V18" s="18" t="s">
        <v>3</v>
      </c>
      <c r="W18" s="18" t="s">
        <v>7</v>
      </c>
      <c r="X18" s="35"/>
      <c r="Y18" s="34"/>
      <c r="Z18" s="34"/>
      <c r="AA18" s="34"/>
      <c r="AB18" s="34"/>
      <c r="AD18" s="5"/>
      <c r="AE18" s="5"/>
      <c r="AF18" s="5"/>
    </row>
    <row r="19" spans="1:34" x14ac:dyDescent="0.3">
      <c r="A19" s="70" t="s">
        <v>16</v>
      </c>
      <c r="B19" s="38" t="s">
        <v>17</v>
      </c>
      <c r="C19" s="9" t="s">
        <v>25</v>
      </c>
      <c r="D19" s="59" t="s">
        <v>35</v>
      </c>
      <c r="E19" s="60" t="s">
        <v>31</v>
      </c>
      <c r="F19" s="60" t="s">
        <v>118</v>
      </c>
      <c r="G19" s="61">
        <f>IF(OR(E19="",F19=""),"",VLOOKUP(CONCATENATE($E19,", ",$F19),'2. 컨설팅 단위 투입일수'!$E$10:$J$23,2,FALSE))</f>
        <v>0</v>
      </c>
      <c r="H19" s="61">
        <f>IF(OR(E19="",F19=""),"",VLOOKUP(CONCATENATE($E19,", ",$F19),'2. 컨설팅 단위 투입일수'!$E$10:$J$23,3,FALSE))</f>
        <v>1</v>
      </c>
      <c r="I19" s="61">
        <f>IF(OR(E19="",F19=""),"",VLOOKUP(CONCATENATE($E19,", ",$F19),'2. 컨설팅 단위 투입일수'!$E$10:$J$23,4,FALSE))</f>
        <v>0</v>
      </c>
      <c r="J19" s="61">
        <f>IF(OR(E19="",F19=""),"",VLOOKUP(CONCATENATE($E19,", ",$F19),'2. 컨설팅 단위 투입일수'!$E$10:$J$23,5,FALSE))</f>
        <v>0</v>
      </c>
      <c r="K19" s="61">
        <f>IF(OR(E19="",F19=""),"",VLOOKUP(CONCATENATE($E19,", ",$F19),'2. 컨설팅 단위 투입일수'!$E$10:$J$23,6,FALSE))</f>
        <v>1</v>
      </c>
      <c r="L19" s="64">
        <v>1</v>
      </c>
      <c r="M19" s="61">
        <f>IF(G19="","",G19*$L19)</f>
        <v>0</v>
      </c>
      <c r="N19" s="61">
        <f t="shared" ref="N19:Q19" si="0">IF(H19="","",H19*$L19)</f>
        <v>1</v>
      </c>
      <c r="O19" s="61">
        <f t="shared" si="0"/>
        <v>0</v>
      </c>
      <c r="P19" s="61">
        <f t="shared" si="0"/>
        <v>0</v>
      </c>
      <c r="Q19" s="61">
        <f t="shared" si="0"/>
        <v>1</v>
      </c>
      <c r="R19" s="62">
        <f>IF(M19="","",M19*'2. 컨설팅 단위 투입일수'!$A$5)</f>
        <v>0</v>
      </c>
      <c r="S19" s="62">
        <f>IF(N19="","",N19*'2. 컨설팅 단위 투입일수'!$B$5)</f>
        <v>290502</v>
      </c>
      <c r="T19" s="62">
        <f>IF(O19="","",O19*'2. 컨설팅 단위 투입일수'!$C$5)</f>
        <v>0</v>
      </c>
      <c r="U19" s="62">
        <f>IF(P19="","",P19*'2. 컨설팅 단위 투입일수'!$D$5)</f>
        <v>0</v>
      </c>
      <c r="V19" s="62">
        <f>IF(Q19="","",Q19*'2. 컨설팅 단위 투입일수'!$E$5)</f>
        <v>199370</v>
      </c>
      <c r="W19" s="63">
        <f>IF(R19="","",SUM(R19:V19))</f>
        <v>489872</v>
      </c>
      <c r="X19" s="35"/>
      <c r="Y19" s="34"/>
      <c r="Z19" s="34"/>
      <c r="AA19" s="34"/>
      <c r="AB19" s="34"/>
      <c r="AC19" s="34"/>
      <c r="AD19" s="32"/>
      <c r="AE19" s="32"/>
      <c r="AF19" s="32"/>
      <c r="AG19" s="34"/>
      <c r="AH19" s="34"/>
    </row>
    <row r="20" spans="1:34" x14ac:dyDescent="0.3">
      <c r="A20" s="72"/>
      <c r="B20" s="15" t="s">
        <v>18</v>
      </c>
      <c r="C20" s="1" t="s">
        <v>24</v>
      </c>
      <c r="D20" s="14" t="s">
        <v>43</v>
      </c>
      <c r="E20" s="60" t="s">
        <v>31</v>
      </c>
      <c r="F20" s="60" t="s">
        <v>118</v>
      </c>
      <c r="G20" s="36">
        <f>IF(OR(E20="",F20=""),"",VLOOKUP(CONCATENATE($E20,", ",$F20),'2. 컨설팅 단위 투입일수'!$E$24:$J$37,2,FALSE))</f>
        <v>0</v>
      </c>
      <c r="H20" s="36">
        <f>IF(OR(E20="",F20=""),"",VLOOKUP(CONCATENATE($E20,", ",$F20),'2. 컨설팅 단위 투입일수'!$E$24:$J$37,3,FALSE))</f>
        <v>1</v>
      </c>
      <c r="I20" s="36">
        <f>IF(OR(E20="",F20=""),"",VLOOKUP(CONCATENATE($E20,", ",$F20),'2. 컨설팅 단위 투입일수'!$E$24:$J$37,4,FALSE))</f>
        <v>0</v>
      </c>
      <c r="J20" s="36">
        <f>IF(OR(E20="",F20=""),"",VLOOKUP(CONCATENATE($E20,", ",$F20),'2. 컨설팅 단위 투입일수'!$E$24:$J$37,5,FALSE))</f>
        <v>0</v>
      </c>
      <c r="K20" s="36">
        <f>IF(OR(E20="",F20=""),"",VLOOKUP(CONCATENATE($E20,", ",$F20),'2. 컨설팅 단위 투입일수'!$E$24:$J$37,6,FALSE))</f>
        <v>1</v>
      </c>
      <c r="L20" s="57">
        <v>1</v>
      </c>
      <c r="M20" s="36">
        <f t="shared" ref="M20:M27" si="1">IF(G20="","",G20*$L20)</f>
        <v>0</v>
      </c>
      <c r="N20" s="36">
        <f t="shared" ref="N20:N27" si="2">IF(H20="","",H20*$L20)</f>
        <v>1</v>
      </c>
      <c r="O20" s="36">
        <f t="shared" ref="O20:O27" si="3">IF(I20="","",I20*$L20)</f>
        <v>0</v>
      </c>
      <c r="P20" s="36">
        <f t="shared" ref="P20:P27" si="4">IF(J20="","",J20*$L20)</f>
        <v>0</v>
      </c>
      <c r="Q20" s="36">
        <f t="shared" ref="Q20:Q27" si="5">IF(K20="","",K20*$L20)</f>
        <v>1</v>
      </c>
      <c r="R20" s="13">
        <f>IF(M20="","",M20*'2. 컨설팅 단위 투입일수'!$A$5)</f>
        <v>0</v>
      </c>
      <c r="S20" s="13">
        <f>IF(N20="","",N20*'2. 컨설팅 단위 투입일수'!$B$5)</f>
        <v>290502</v>
      </c>
      <c r="T20" s="13">
        <f>IF(O20="","",O20*'2. 컨설팅 단위 투입일수'!$C$5)</f>
        <v>0</v>
      </c>
      <c r="U20" s="13">
        <f>IF(P20="","",P20*'2. 컨설팅 단위 투입일수'!$D$5)</f>
        <v>0</v>
      </c>
      <c r="V20" s="13">
        <f>IF(Q20="","",Q20*'2. 컨설팅 단위 투입일수'!$E$5)</f>
        <v>199370</v>
      </c>
      <c r="W20" s="63">
        <f t="shared" ref="W20:W27" si="6">IF(R20="","",SUM(R20:V20))</f>
        <v>489872</v>
      </c>
      <c r="X20" s="35"/>
      <c r="Y20" s="34"/>
      <c r="Z20" s="34"/>
      <c r="AA20" s="34"/>
      <c r="AB20" s="34"/>
      <c r="AD20" s="5"/>
      <c r="AE20" s="5"/>
      <c r="AF20" s="5"/>
    </row>
    <row r="21" spans="1:34" x14ac:dyDescent="0.3">
      <c r="A21" s="72" t="s">
        <v>19</v>
      </c>
      <c r="B21" s="15" t="s">
        <v>4</v>
      </c>
      <c r="C21" s="1" t="s">
        <v>24</v>
      </c>
      <c r="D21" s="14" t="s">
        <v>43</v>
      </c>
      <c r="E21" s="60" t="s">
        <v>31</v>
      </c>
      <c r="F21" s="60" t="s">
        <v>118</v>
      </c>
      <c r="G21" s="36">
        <f>IF(OR(E21="",F21=""),"",VLOOKUP(CONCATENATE($E21,", ",$F21),'2. 컨설팅 단위 투입일수'!$E$38:$J$51,2,FALSE))</f>
        <v>0</v>
      </c>
      <c r="H21" s="36">
        <f>IF(OR(E21="",F21=""),"",VLOOKUP(CONCATENATE($E21,", ",$F21),'2. 컨설팅 단위 투입일수'!$E$38:$J$51,3,FALSE))</f>
        <v>1</v>
      </c>
      <c r="I21" s="36">
        <f>IF(OR(E21="",F21=""),"",VLOOKUP(CONCATENATE($E21,", ",$F21),'2. 컨설팅 단위 투입일수'!$E$38:$J$51,4,FALSE))</f>
        <v>0</v>
      </c>
      <c r="J21" s="36">
        <f>IF(OR(E21="",F21=""),"",VLOOKUP(CONCATENATE($E21,", ",$F21),'2. 컨설팅 단위 투입일수'!$E$38:$J$51,5,FALSE))</f>
        <v>0</v>
      </c>
      <c r="K21" s="36">
        <f>IF(OR(E21="",F21=""),"",VLOOKUP(CONCATENATE($E21,", ",$F21),'2. 컨설팅 단위 투입일수'!$E$38:$J$51,6,FALSE))</f>
        <v>1.1000000000000001</v>
      </c>
      <c r="L21" s="57">
        <v>5</v>
      </c>
      <c r="M21" s="36">
        <f t="shared" si="1"/>
        <v>0</v>
      </c>
      <c r="N21" s="36">
        <f t="shared" si="2"/>
        <v>5</v>
      </c>
      <c r="O21" s="36">
        <f t="shared" si="3"/>
        <v>0</v>
      </c>
      <c r="P21" s="36">
        <f t="shared" si="4"/>
        <v>0</v>
      </c>
      <c r="Q21" s="36">
        <f t="shared" si="5"/>
        <v>5.5</v>
      </c>
      <c r="R21" s="13">
        <f>IF(M21="","",M21*'2. 컨설팅 단위 투입일수'!$A$5)</f>
        <v>0</v>
      </c>
      <c r="S21" s="13">
        <f>IF(N21="","",N21*'2. 컨설팅 단위 투입일수'!$B$5)</f>
        <v>1452510</v>
      </c>
      <c r="T21" s="13">
        <f>IF(O21="","",O21*'2. 컨설팅 단위 투입일수'!$C$5)</f>
        <v>0</v>
      </c>
      <c r="U21" s="13">
        <f>IF(P21="","",P21*'2. 컨설팅 단위 투입일수'!$D$5)</f>
        <v>0</v>
      </c>
      <c r="V21" s="13">
        <f>IF(Q21="","",Q21*'2. 컨설팅 단위 투입일수'!$E$5)</f>
        <v>1096535</v>
      </c>
      <c r="W21" s="63">
        <f t="shared" si="6"/>
        <v>2549045</v>
      </c>
      <c r="X21" s="35"/>
      <c r="Y21" s="34"/>
      <c r="Z21" s="34"/>
      <c r="AA21" s="34"/>
      <c r="AB21" s="34"/>
      <c r="AC21" s="34"/>
      <c r="AD21" s="32"/>
      <c r="AE21" s="32"/>
      <c r="AF21" s="32"/>
      <c r="AG21" s="34"/>
      <c r="AH21" s="34"/>
    </row>
    <row r="22" spans="1:34" x14ac:dyDescent="0.3">
      <c r="A22" s="72"/>
      <c r="B22" s="15" t="s">
        <v>0</v>
      </c>
      <c r="C22" s="1" t="s">
        <v>24</v>
      </c>
      <c r="D22" s="14" t="s">
        <v>43</v>
      </c>
      <c r="E22" s="60" t="s">
        <v>31</v>
      </c>
      <c r="F22" s="60" t="s">
        <v>118</v>
      </c>
      <c r="G22" s="36">
        <f>IF(OR(E22="",F22=""),"",VLOOKUP(CONCATENATE(E22,", ",F22),'2. 컨설팅 단위 투입일수'!$E$52:$J$65,2,FALSE))</f>
        <v>0</v>
      </c>
      <c r="H22" s="36">
        <f>IF(OR(E22="",F22=""),"",VLOOKUP(CONCATENATE($E22,", ",$F22),'2. 컨설팅 단위 투입일수'!$E$52:$J$65,3,FALSE))</f>
        <v>0.75</v>
      </c>
      <c r="I22" s="36">
        <f>IF(OR(E22="",F22=""),"",VLOOKUP(CONCATENATE($E22,", ",$F22),'2. 컨설팅 단위 투입일수'!$E$52:$J$65,4,FALSE))</f>
        <v>0</v>
      </c>
      <c r="J22" s="36">
        <f>IF(OR(E22="",F22=""),"",VLOOKUP(CONCATENATE($E22,", ",$F22),'2. 컨설팅 단위 투입일수'!$E$52:$J$65,5,FALSE))</f>
        <v>0</v>
      </c>
      <c r="K22" s="36">
        <f>IF(OR(E22="",F22=""),"",VLOOKUP(CONCATENATE($E22,", ",$F22),'2. 컨설팅 단위 투입일수'!$E$52:$J$65,6,FALSE))</f>
        <v>0.5</v>
      </c>
      <c r="L22" s="57">
        <v>2</v>
      </c>
      <c r="M22" s="36">
        <f t="shared" si="1"/>
        <v>0</v>
      </c>
      <c r="N22" s="36">
        <f t="shared" si="2"/>
        <v>1.5</v>
      </c>
      <c r="O22" s="36">
        <f t="shared" si="3"/>
        <v>0</v>
      </c>
      <c r="P22" s="36">
        <f t="shared" si="4"/>
        <v>0</v>
      </c>
      <c r="Q22" s="36">
        <f t="shared" si="5"/>
        <v>1</v>
      </c>
      <c r="R22" s="13">
        <f>IF(M22="","",M22*'2. 컨설팅 단위 투입일수'!$A$5)</f>
        <v>0</v>
      </c>
      <c r="S22" s="13">
        <f>IF(N22="","",N22*'2. 컨설팅 단위 투입일수'!$B$5)</f>
        <v>435753</v>
      </c>
      <c r="T22" s="13">
        <f>IF(O22="","",O22*'2. 컨설팅 단위 투입일수'!$C$5)</f>
        <v>0</v>
      </c>
      <c r="U22" s="13">
        <f>IF(P22="","",P22*'2. 컨설팅 단위 투입일수'!$D$5)</f>
        <v>0</v>
      </c>
      <c r="V22" s="13">
        <f>IF(Q22="","",Q22*'2. 컨설팅 단위 투입일수'!$E$5)</f>
        <v>199370</v>
      </c>
      <c r="W22" s="63">
        <f t="shared" si="6"/>
        <v>635123</v>
      </c>
      <c r="X22" s="35"/>
      <c r="Y22" s="34"/>
      <c r="Z22" s="34"/>
      <c r="AA22" s="34"/>
      <c r="AB22" s="34"/>
      <c r="AD22" s="5"/>
      <c r="AE22" s="5"/>
      <c r="AF22" s="5"/>
    </row>
    <row r="23" spans="1:34" x14ac:dyDescent="0.3">
      <c r="A23" s="15" t="s">
        <v>20</v>
      </c>
      <c r="B23" s="16" t="s">
        <v>17</v>
      </c>
      <c r="C23" s="8" t="s">
        <v>26</v>
      </c>
      <c r="D23" s="12" t="s">
        <v>35</v>
      </c>
      <c r="E23" s="60" t="s">
        <v>31</v>
      </c>
      <c r="F23" s="60" t="s">
        <v>125</v>
      </c>
      <c r="G23" s="37">
        <f>IF(OR(E23="",F23=""),"",VLOOKUP(CONCATENATE($E23,", ",$F23),'2. 컨설팅 단위 투입일수'!$E$66:$J$79,2,FALSE))</f>
        <v>0</v>
      </c>
      <c r="H23" s="37">
        <f>IF(OR(E23="",F23=""),"",VLOOKUP(CONCATENATE($E23,", ",$F23),'2. 컨설팅 단위 투입일수'!$E$66:$J$79,3,FALSE))</f>
        <v>1</v>
      </c>
      <c r="I23" s="37">
        <f>IF(OR(E23="",F23=""),"",VLOOKUP(CONCATENATE($E23,", ",$F23),'2. 컨설팅 단위 투입일수'!$E$66:$J$79,4,FALSE))</f>
        <v>0</v>
      </c>
      <c r="J23" s="37">
        <f>IF(OR(E23="",F23=""),"",VLOOKUP(CONCATENATE($E23,", ",$F23),'2. 컨설팅 단위 투입일수'!$E$66:$J$79,5,FALSE))</f>
        <v>0.95</v>
      </c>
      <c r="K23" s="37">
        <f>IF(OR(E23="",F23=""),"",VLOOKUP(CONCATENATE($E23,", ",$F23),'2. 컨설팅 단위 투입일수'!$E$66:$J$79,6,FALSE))</f>
        <v>0</v>
      </c>
      <c r="L23" s="65">
        <v>1</v>
      </c>
      <c r="M23" s="36">
        <f t="shared" si="1"/>
        <v>0</v>
      </c>
      <c r="N23" s="36">
        <f t="shared" si="2"/>
        <v>1</v>
      </c>
      <c r="O23" s="36">
        <f t="shared" si="3"/>
        <v>0</v>
      </c>
      <c r="P23" s="36">
        <f t="shared" si="4"/>
        <v>0.95</v>
      </c>
      <c r="Q23" s="36">
        <f t="shared" si="5"/>
        <v>0</v>
      </c>
      <c r="R23" s="13">
        <f>IF(M23="","",M23*'2. 컨설팅 단위 투입일수'!$A$5)</f>
        <v>0</v>
      </c>
      <c r="S23" s="13">
        <f>IF(N23="","",N23*'2. 컨설팅 단위 투입일수'!$B$5)</f>
        <v>290502</v>
      </c>
      <c r="T23" s="13">
        <f>IF(O23="","",O23*'2. 컨설팅 단위 투입일수'!$C$5)</f>
        <v>0</v>
      </c>
      <c r="U23" s="13">
        <f>IF(P23="","",P23*'2. 컨설팅 단위 투입일수'!$D$5)</f>
        <v>210724.25</v>
      </c>
      <c r="V23" s="13">
        <f>IF(Q23="","",Q23*'2. 컨설팅 단위 투입일수'!$E$5)</f>
        <v>0</v>
      </c>
      <c r="W23" s="63">
        <f t="shared" si="6"/>
        <v>501226.25</v>
      </c>
      <c r="X23" s="35"/>
      <c r="Y23" s="34"/>
      <c r="Z23" s="34"/>
      <c r="AA23" s="34"/>
      <c r="AB23" s="34"/>
      <c r="AC23" s="34"/>
      <c r="AD23" s="32"/>
      <c r="AE23" s="32"/>
      <c r="AF23" s="32"/>
      <c r="AG23" s="34"/>
      <c r="AH23" s="34"/>
    </row>
    <row r="24" spans="1:34" x14ac:dyDescent="0.3">
      <c r="A24" s="68" t="s">
        <v>15</v>
      </c>
      <c r="B24" s="15" t="s">
        <v>51</v>
      </c>
      <c r="C24" s="1" t="s">
        <v>27</v>
      </c>
      <c r="D24" s="14" t="s">
        <v>41</v>
      </c>
      <c r="E24" s="60" t="s">
        <v>31</v>
      </c>
      <c r="F24" s="60" t="s">
        <v>118</v>
      </c>
      <c r="G24" s="36">
        <f>IF(OR(E24="",F24=""),"",VLOOKUP(CONCATENATE($E24,", ",$F24),'2. 컨설팅 단위 투입일수'!$E$80:$J$93,2,FALSE))</f>
        <v>0</v>
      </c>
      <c r="H24" s="36">
        <f>IF(OR(E24="",F24=""),"",VLOOKUP(CONCATENATE($E24,", ",$F24),'2. 컨설팅 단위 투입일수'!$E$80:$J$93,3,FALSE))</f>
        <v>1.2</v>
      </c>
      <c r="I24" s="36">
        <f>IF(OR(E24="",F24=""),"",VLOOKUP(CONCATENATE($E24,", ",$F24),'2. 컨설팅 단위 투입일수'!$E$80:$J$93,4,FALSE))</f>
        <v>0</v>
      </c>
      <c r="J24" s="36">
        <f>IF(OR(E24="",F24=""),"",VLOOKUP(CONCATENATE($E24,", ",$F24),'2. 컨설팅 단위 투입일수'!$E$80:$J$93,5,FALSE))</f>
        <v>0</v>
      </c>
      <c r="K24" s="36">
        <f>IF(OR(E24="",F24=""),"",VLOOKUP(CONCATENATE($E24,", ",$F24),'2. 컨설팅 단위 투입일수'!$E$80:$J$93,6,FALSE))</f>
        <v>1.4</v>
      </c>
      <c r="L24" s="57">
        <v>5</v>
      </c>
      <c r="M24" s="36">
        <f t="shared" si="1"/>
        <v>0</v>
      </c>
      <c r="N24" s="36">
        <f t="shared" si="2"/>
        <v>6</v>
      </c>
      <c r="O24" s="36">
        <f>IF(I24="","",I24*$L24)</f>
        <v>0</v>
      </c>
      <c r="P24" s="36">
        <f t="shared" si="4"/>
        <v>0</v>
      </c>
      <c r="Q24" s="36">
        <f t="shared" si="5"/>
        <v>7</v>
      </c>
      <c r="R24" s="13">
        <f>IF(M24="","",M24*'2. 컨설팅 단위 투입일수'!$A$5)</f>
        <v>0</v>
      </c>
      <c r="S24" s="13">
        <f>IF(N24="","",N24*'2. 컨설팅 단위 투입일수'!$B$5)</f>
        <v>1743012</v>
      </c>
      <c r="T24" s="13">
        <f>IF(O24="","",O24*'2. 컨설팅 단위 투입일수'!$C$5)</f>
        <v>0</v>
      </c>
      <c r="U24" s="13">
        <f>IF(P24="","",P24*'2. 컨설팅 단위 투입일수'!$D$5)</f>
        <v>0</v>
      </c>
      <c r="V24" s="13">
        <f>IF(Q24="","",Q24*'2. 컨설팅 단위 투입일수'!$E$5)</f>
        <v>1395590</v>
      </c>
      <c r="W24" s="63">
        <f t="shared" si="6"/>
        <v>3138602</v>
      </c>
      <c r="X24" s="35"/>
      <c r="Y24" s="34"/>
      <c r="Z24" s="34"/>
      <c r="AA24" s="34"/>
      <c r="AB24" s="34"/>
      <c r="AD24" s="5"/>
      <c r="AE24" s="5"/>
      <c r="AF24" s="5"/>
    </row>
    <row r="25" spans="1:34" x14ac:dyDescent="0.3">
      <c r="A25" s="69"/>
      <c r="B25" s="15" t="s">
        <v>5</v>
      </c>
      <c r="C25" s="1" t="s">
        <v>29</v>
      </c>
      <c r="D25" s="10" t="s">
        <v>35</v>
      </c>
      <c r="E25" s="60" t="s">
        <v>31</v>
      </c>
      <c r="F25" s="60" t="s">
        <v>118</v>
      </c>
      <c r="G25" s="36">
        <f>IF(OR(E25="",F25=""),"",VLOOKUP(CONCATENATE($E25,", ",$F25),'2. 컨설팅 단위 투입일수'!$E$94:$J$107,2,FALSE))</f>
        <v>0</v>
      </c>
      <c r="H25" s="36">
        <f>IF(OR(E25="",F25=""),"",VLOOKUP(CONCATENATE($E25,", ",$F25),'2. 컨설팅 단위 투입일수'!$E$94:$J$107,3,FALSE))</f>
        <v>1</v>
      </c>
      <c r="I25" s="36">
        <f>IF(OR(E25="",F25=""),"",VLOOKUP(CONCATENATE($E25,", ",$F25),'2. 컨설팅 단위 투입일수'!$E$94:$J$107,4,FALSE))</f>
        <v>0</v>
      </c>
      <c r="J25" s="36">
        <f>IF(OR(E25="",F25=""),"",VLOOKUP(CONCATENATE($E25,", ",$F25),'2. 컨설팅 단위 투입일수'!$E$94:$J$107,5,FALSE))</f>
        <v>0</v>
      </c>
      <c r="K25" s="36">
        <f>IF(OR(E25="",F25=""),"",VLOOKUP(CONCATENATE($E25,", ",$F25),'2. 컨설팅 단위 투입일수'!$E$94:$J$107,6,FALSE))</f>
        <v>1</v>
      </c>
      <c r="L25" s="66">
        <v>1</v>
      </c>
      <c r="M25" s="36">
        <f t="shared" si="1"/>
        <v>0</v>
      </c>
      <c r="N25" s="36">
        <f t="shared" si="2"/>
        <v>1</v>
      </c>
      <c r="O25" s="36">
        <f t="shared" si="3"/>
        <v>0</v>
      </c>
      <c r="P25" s="36">
        <f t="shared" si="4"/>
        <v>0</v>
      </c>
      <c r="Q25" s="36">
        <f t="shared" si="5"/>
        <v>1</v>
      </c>
      <c r="R25" s="13">
        <f>IF(M25="","",M25*'2. 컨설팅 단위 투입일수'!$A$5)</f>
        <v>0</v>
      </c>
      <c r="S25" s="13">
        <f>IF(N25="","",N25*'2. 컨설팅 단위 투입일수'!$B$5)</f>
        <v>290502</v>
      </c>
      <c r="T25" s="13">
        <f>IF(O25="","",O25*'2. 컨설팅 단위 투입일수'!$C$5)</f>
        <v>0</v>
      </c>
      <c r="U25" s="13">
        <f>IF(P25="","",P25*'2. 컨설팅 단위 투입일수'!$D$5)</f>
        <v>0</v>
      </c>
      <c r="V25" s="13">
        <f>IF(Q25="","",Q25*'2. 컨설팅 단위 투입일수'!$E$5)</f>
        <v>199370</v>
      </c>
      <c r="W25" s="63">
        <f t="shared" si="6"/>
        <v>489872</v>
      </c>
      <c r="X25" s="35"/>
      <c r="Y25" s="34"/>
      <c r="Z25" s="34"/>
      <c r="AA25" s="34"/>
      <c r="AB25" s="34"/>
    </row>
    <row r="26" spans="1:34" x14ac:dyDescent="0.3">
      <c r="A26" s="69"/>
      <c r="B26" s="15" t="s">
        <v>52</v>
      </c>
      <c r="C26" s="1" t="s">
        <v>40</v>
      </c>
      <c r="D26" s="14" t="s">
        <v>42</v>
      </c>
      <c r="E26" s="60" t="s">
        <v>31</v>
      </c>
      <c r="F26" s="60" t="s">
        <v>118</v>
      </c>
      <c r="G26" s="36">
        <f>IF(OR(E26="",F26=""),"",VLOOKUP(CONCATENATE($E26,", ",$F26),'2. 컨설팅 단위 투입일수'!$E$108:$J$121,2,FALSE))</f>
        <v>0</v>
      </c>
      <c r="H26" s="36">
        <f>IF(OR(E26="",F26=""),"",VLOOKUP(CONCATENATE($E26,", ",$F26),'2. 컨설팅 단위 투입일수'!$E$108:$J$121,3,FALSE))</f>
        <v>1</v>
      </c>
      <c r="I26" s="36">
        <f>IF(OR(E26="",F26=""),"",VLOOKUP(CONCATENATE($E26,", ",$F26),'2. 컨설팅 단위 투입일수'!$E$108:$J$121,4,FALSE))</f>
        <v>0</v>
      </c>
      <c r="J26" s="36">
        <f>IF(OR(E26="",F26=""),"",VLOOKUP(CONCATENATE($E26,", ",$F26),'2. 컨설팅 단위 투입일수'!$E$108:$J$121,5,FALSE))</f>
        <v>0</v>
      </c>
      <c r="K26" s="36">
        <f>IF(OR(E26="",F26=""),"",VLOOKUP(CONCATENATE($E26,", ",$F26),'2. 컨설팅 단위 투입일수'!$E$108:$J$121,6,FALSE))</f>
        <v>2</v>
      </c>
      <c r="L26" s="57">
        <v>1</v>
      </c>
      <c r="M26" s="36">
        <f t="shared" si="1"/>
        <v>0</v>
      </c>
      <c r="N26" s="36">
        <f t="shared" si="2"/>
        <v>1</v>
      </c>
      <c r="O26" s="36">
        <f t="shared" si="3"/>
        <v>0</v>
      </c>
      <c r="P26" s="36">
        <f t="shared" si="4"/>
        <v>0</v>
      </c>
      <c r="Q26" s="36">
        <f t="shared" si="5"/>
        <v>2</v>
      </c>
      <c r="R26" s="13">
        <f>IF(M26="","",M26*'2. 컨설팅 단위 투입일수'!$A$5)</f>
        <v>0</v>
      </c>
      <c r="S26" s="13">
        <f>IF(N26="","",N26*'2. 컨설팅 단위 투입일수'!$B$5)</f>
        <v>290502</v>
      </c>
      <c r="T26" s="13">
        <f>IF(O26="","",O26*'2. 컨설팅 단위 투입일수'!$C$5)</f>
        <v>0</v>
      </c>
      <c r="U26" s="13">
        <f>IF(P26="","",P26*'2. 컨설팅 단위 투입일수'!$D$5)</f>
        <v>0</v>
      </c>
      <c r="V26" s="13">
        <f>IF(Q26="","",Q26*'2. 컨설팅 단위 투입일수'!$E$5)</f>
        <v>398740</v>
      </c>
      <c r="W26" s="63">
        <f t="shared" si="6"/>
        <v>689242</v>
      </c>
      <c r="X26" s="35"/>
      <c r="Y26" s="34"/>
      <c r="Z26" s="34"/>
      <c r="AA26" s="34"/>
      <c r="AB26" s="34"/>
    </row>
    <row r="27" spans="1:34" x14ac:dyDescent="0.3">
      <c r="A27" s="70"/>
      <c r="B27" s="15" t="s">
        <v>6</v>
      </c>
      <c r="C27" s="1" t="s">
        <v>28</v>
      </c>
      <c r="D27" s="10" t="s">
        <v>35</v>
      </c>
      <c r="E27" s="60" t="s">
        <v>31</v>
      </c>
      <c r="F27" s="60" t="s">
        <v>118</v>
      </c>
      <c r="G27" s="36">
        <f>IF(OR(E27="",F27=""),"",VLOOKUP(CONCATENATE($E27,", ",$F27),'2. 컨설팅 단위 투입일수'!$E$122:$J$135,2,FALSE))</f>
        <v>0</v>
      </c>
      <c r="H27" s="36">
        <f>IF(OR(E27="",F27=""),"",VLOOKUP(CONCATENATE($E27,", ",$F27),'2. 컨설팅 단위 투입일수'!$E$122:$J$135,3,FALSE))</f>
        <v>1</v>
      </c>
      <c r="I27" s="36">
        <f>IF(OR(E27="",F27=""),"",VLOOKUP(CONCATENATE($E27,", ",$F27),'2. 컨설팅 단위 투입일수'!$E$122:$J$135,4,FALSE))</f>
        <v>0</v>
      </c>
      <c r="J27" s="36">
        <f>IF(OR(E27="",F27=""),"",VLOOKUP(CONCATENATE($E27,", ",$F27),'2. 컨설팅 단위 투입일수'!$E$122:$J$135,5,FALSE))</f>
        <v>0</v>
      </c>
      <c r="K27" s="36">
        <f>IF(OR(E27="",F27=""),"",VLOOKUP(CONCATENATE($E27,", ",$F27),'2. 컨설팅 단위 투입일수'!$E$122:$J$135,6,FALSE))</f>
        <v>1</v>
      </c>
      <c r="L27" s="66">
        <v>1</v>
      </c>
      <c r="M27" s="36">
        <f t="shared" si="1"/>
        <v>0</v>
      </c>
      <c r="N27" s="36">
        <f t="shared" si="2"/>
        <v>1</v>
      </c>
      <c r="O27" s="36">
        <f t="shared" si="3"/>
        <v>0</v>
      </c>
      <c r="P27" s="36">
        <f t="shared" si="4"/>
        <v>0</v>
      </c>
      <c r="Q27" s="36">
        <f t="shared" si="5"/>
        <v>1</v>
      </c>
      <c r="R27" s="13">
        <f>IF(M27="","",M27*'2. 컨설팅 단위 투입일수'!$A$5)</f>
        <v>0</v>
      </c>
      <c r="S27" s="13">
        <f>IF(N27="","",N27*'2. 컨설팅 단위 투입일수'!$B$5)</f>
        <v>290502</v>
      </c>
      <c r="T27" s="13">
        <f>IF(O27="","",O27*'2. 컨설팅 단위 투입일수'!$C$5)</f>
        <v>0</v>
      </c>
      <c r="U27" s="13">
        <f>IF(P27="","",P27*'2. 컨설팅 단위 투입일수'!$D$5)</f>
        <v>0</v>
      </c>
      <c r="V27" s="13">
        <f>IF(Q27="","",Q27*'2. 컨설팅 단위 투입일수'!$E$5)</f>
        <v>199370</v>
      </c>
      <c r="W27" s="63">
        <f t="shared" si="6"/>
        <v>489872</v>
      </c>
      <c r="X27" s="35"/>
      <c r="Y27" s="34"/>
      <c r="Z27" s="34"/>
      <c r="AA27" s="34"/>
      <c r="AB27" s="34"/>
    </row>
    <row r="28" spans="1:34" ht="16.5" customHeight="1" x14ac:dyDescent="0.3">
      <c r="A28" s="75" t="s">
        <v>79</v>
      </c>
      <c r="B28" s="98" t="s">
        <v>30</v>
      </c>
      <c r="C28" s="78"/>
      <c r="D28" s="79"/>
      <c r="E28" s="98" t="s">
        <v>37</v>
      </c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9"/>
      <c r="V28" s="71">
        <f>SUM(W19:W27)</f>
        <v>9472726.25</v>
      </c>
      <c r="W28" s="71"/>
      <c r="X28" s="35"/>
      <c r="Y28" s="34"/>
      <c r="Z28" s="34"/>
      <c r="AA28" s="34"/>
      <c r="AB28" s="34"/>
    </row>
    <row r="29" spans="1:34" x14ac:dyDescent="0.3">
      <c r="A29" s="76"/>
      <c r="B29" s="98" t="s">
        <v>38</v>
      </c>
      <c r="C29" s="78"/>
      <c r="D29" s="79"/>
      <c r="E29" s="98" t="s">
        <v>14</v>
      </c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9"/>
      <c r="V29" s="80">
        <f>V28*0.15</f>
        <v>1420908.9375</v>
      </c>
      <c r="W29" s="81"/>
      <c r="X29" s="35"/>
      <c r="Y29" s="34"/>
      <c r="Z29" s="34"/>
      <c r="AA29" s="34"/>
      <c r="AB29" s="34"/>
    </row>
    <row r="30" spans="1:34" x14ac:dyDescent="0.3">
      <c r="A30" s="76"/>
      <c r="B30" s="98" t="s">
        <v>39</v>
      </c>
      <c r="C30" s="78"/>
      <c r="D30" s="79"/>
      <c r="E30" s="98" t="s">
        <v>13</v>
      </c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9"/>
      <c r="V30" s="80">
        <f>SUM(V28:W29)*0.05</f>
        <v>544681.75937500002</v>
      </c>
      <c r="W30" s="81"/>
      <c r="X30" s="35"/>
      <c r="Y30" s="34"/>
      <c r="Z30" s="34"/>
      <c r="AA30" s="34"/>
      <c r="AB30" s="34"/>
    </row>
    <row r="31" spans="1:34" x14ac:dyDescent="0.3">
      <c r="A31" s="77"/>
      <c r="B31" s="78" t="s">
        <v>77</v>
      </c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9"/>
      <c r="V31" s="80">
        <f>SUM(V28:W30)</f>
        <v>11438316.946875</v>
      </c>
      <c r="W31" s="81"/>
      <c r="X31" s="35"/>
      <c r="Y31" s="34"/>
      <c r="Z31" s="34"/>
      <c r="AA31" s="34"/>
      <c r="AB31" s="34"/>
    </row>
    <row r="32" spans="1:34" x14ac:dyDescent="0.3">
      <c r="A32" s="11" t="s">
        <v>76</v>
      </c>
      <c r="B32" s="98" t="s">
        <v>119</v>
      </c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9"/>
      <c r="V32" s="100">
        <f>IF(V31&gt;20000000,20000000,V31)</f>
        <v>11438316.946875</v>
      </c>
      <c r="W32" s="101"/>
    </row>
    <row r="33" spans="1:23" x14ac:dyDescent="0.3">
      <c r="A33" s="75" t="s">
        <v>80</v>
      </c>
      <c r="B33" s="98" t="s">
        <v>78</v>
      </c>
      <c r="C33" s="78"/>
      <c r="D33" s="79"/>
      <c r="E33" s="98" t="s">
        <v>122</v>
      </c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9"/>
      <c r="V33" s="102" t="str">
        <f>IF(V31&gt;20000000,V31-20000000,"-")</f>
        <v>-</v>
      </c>
      <c r="W33" s="103"/>
    </row>
    <row r="34" spans="1:23" x14ac:dyDescent="0.3">
      <c r="A34" s="76"/>
      <c r="B34" s="98" t="s">
        <v>120</v>
      </c>
      <c r="C34" s="78"/>
      <c r="D34" s="79"/>
      <c r="E34" s="98" t="s">
        <v>123</v>
      </c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9"/>
      <c r="V34" s="102" t="str">
        <f>IF(V33="-","-",ROUNDDOWN(V33*0.1,-1))</f>
        <v>-</v>
      </c>
      <c r="W34" s="103"/>
    </row>
    <row r="35" spans="1:23" x14ac:dyDescent="0.3">
      <c r="A35" s="99"/>
      <c r="B35" s="98" t="s">
        <v>121</v>
      </c>
      <c r="C35" s="78"/>
      <c r="D35" s="79"/>
      <c r="E35" s="98" t="s">
        <v>124</v>
      </c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9"/>
      <c r="V35" s="102">
        <f>ROUNDDOWN(V32*0.1,-1)</f>
        <v>1143830</v>
      </c>
      <c r="W35" s="103"/>
    </row>
  </sheetData>
  <sheetProtection algorithmName="SHA-512" hashValue="LKXyufuhOkbpG5CmqkP2cQkoz9nlKiPNmD6Mrq2kxl+g2bmqVADbWFN7b+6QaR2CUgNl6Xisz1xuCNed14ATNw==" saltValue="cvG6zQI4fTjCCGvPNDiT/Q==" spinCount="100000" sheet="1" objects="1" scenarios="1"/>
  <mergeCells count="65">
    <mergeCell ref="V32:W32"/>
    <mergeCell ref="V33:W33"/>
    <mergeCell ref="V35:W35"/>
    <mergeCell ref="B32:U32"/>
    <mergeCell ref="V34:W34"/>
    <mergeCell ref="B33:D33"/>
    <mergeCell ref="A33:A35"/>
    <mergeCell ref="B34:D34"/>
    <mergeCell ref="B35:D35"/>
    <mergeCell ref="E33:U33"/>
    <mergeCell ref="E34:U34"/>
    <mergeCell ref="E35:U35"/>
    <mergeCell ref="B28:D28"/>
    <mergeCell ref="B29:D29"/>
    <mergeCell ref="B30:D30"/>
    <mergeCell ref="E28:U28"/>
    <mergeCell ref="E29:U29"/>
    <mergeCell ref="E30:U30"/>
    <mergeCell ref="L12:M12"/>
    <mergeCell ref="L13:M13"/>
    <mergeCell ref="B4:O4"/>
    <mergeCell ref="B5:O5"/>
    <mergeCell ref="B6:O6"/>
    <mergeCell ref="L7:M7"/>
    <mergeCell ref="L8:M8"/>
    <mergeCell ref="N7:O7"/>
    <mergeCell ref="N8:O8"/>
    <mergeCell ref="D7:K7"/>
    <mergeCell ref="D8:K8"/>
    <mergeCell ref="D9:K9"/>
    <mergeCell ref="D10:K10"/>
    <mergeCell ref="D11:K11"/>
    <mergeCell ref="N9:O9"/>
    <mergeCell ref="A8:A11"/>
    <mergeCell ref="A12:A14"/>
    <mergeCell ref="G17:K17"/>
    <mergeCell ref="M17:Q17"/>
    <mergeCell ref="N13:O13"/>
    <mergeCell ref="N14:O14"/>
    <mergeCell ref="N10:O10"/>
    <mergeCell ref="N11:O11"/>
    <mergeCell ref="N12:O12"/>
    <mergeCell ref="L14:M14"/>
    <mergeCell ref="D12:K12"/>
    <mergeCell ref="D13:K13"/>
    <mergeCell ref="D14:K14"/>
    <mergeCell ref="L9:M9"/>
    <mergeCell ref="L10:M10"/>
    <mergeCell ref="L11:M11"/>
    <mergeCell ref="A24:A27"/>
    <mergeCell ref="V28:W28"/>
    <mergeCell ref="A19:A20"/>
    <mergeCell ref="A21:A22"/>
    <mergeCell ref="A17:A18"/>
    <mergeCell ref="B17:B18"/>
    <mergeCell ref="L17:L18"/>
    <mergeCell ref="D17:D18"/>
    <mergeCell ref="C17:C18"/>
    <mergeCell ref="A28:A31"/>
    <mergeCell ref="B31:U31"/>
    <mergeCell ref="R17:W17"/>
    <mergeCell ref="E17:F18"/>
    <mergeCell ref="V31:W31"/>
    <mergeCell ref="V29:W29"/>
    <mergeCell ref="V30:W30"/>
  </mergeCells>
  <phoneticPr fontId="2" type="noConversion"/>
  <dataValidations count="1">
    <dataValidation type="list" allowBlank="1" showInputMessage="1" showErrorMessage="1" sqref="E19:F27" xr:uid="{352AF0DF-F517-4965-867F-FE555C4F512B}">
      <formula1>"기술사1,특급1,고급1,중급1,초급1"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186C2-A6BA-4F66-AC24-2291B10B8136}">
  <dimension ref="A1:R135"/>
  <sheetViews>
    <sheetView zoomScaleNormal="100" zoomScaleSheetLayoutView="100" workbookViewId="0">
      <pane xSplit="17" ySplit="9" topLeftCell="R10" activePane="bottomRight" state="frozen"/>
      <selection pane="topRight" activeCell="R1" sqref="R1"/>
      <selection pane="bottomLeft" activeCell="A10" sqref="A10"/>
      <selection pane="bottomRight"/>
    </sheetView>
  </sheetViews>
  <sheetFormatPr defaultRowHeight="16.5" x14ac:dyDescent="0.3"/>
  <cols>
    <col min="1" max="5" width="10.625" style="2" customWidth="1"/>
    <col min="6" max="6" width="5.625" style="21" customWidth="1"/>
    <col min="7" max="10" width="5.625" style="2" customWidth="1"/>
    <col min="11" max="16" width="9.125" style="2" customWidth="1"/>
    <col min="17" max="17" width="9.125" style="2" hidden="1" customWidth="1"/>
    <col min="18" max="16384" width="9" style="2"/>
  </cols>
  <sheetData>
    <row r="1" spans="1:18" ht="20.100000000000001" customHeight="1" x14ac:dyDescent="0.3">
      <c r="A1" s="67" t="s">
        <v>105</v>
      </c>
    </row>
    <row r="2" spans="1:18" ht="5.0999999999999996" customHeight="1" x14ac:dyDescent="0.3">
      <c r="A2" s="17"/>
    </row>
    <row r="3" spans="1:18" x14ac:dyDescent="0.3">
      <c r="A3" s="17" t="s">
        <v>81</v>
      </c>
    </row>
    <row r="4" spans="1:18" x14ac:dyDescent="0.3">
      <c r="A4" s="18" t="s">
        <v>82</v>
      </c>
      <c r="B4" s="18" t="s">
        <v>8</v>
      </c>
      <c r="C4" s="18" t="s">
        <v>10</v>
      </c>
      <c r="D4" s="18" t="s">
        <v>11</v>
      </c>
      <c r="E4" s="18" t="s">
        <v>3</v>
      </c>
      <c r="F4" s="2"/>
    </row>
    <row r="5" spans="1:18" x14ac:dyDescent="0.3">
      <c r="A5" s="54">
        <v>379482</v>
      </c>
      <c r="B5" s="54">
        <v>290502</v>
      </c>
      <c r="C5" s="55">
        <v>262115</v>
      </c>
      <c r="D5" s="55">
        <v>221815</v>
      </c>
      <c r="E5" s="56">
        <v>199370</v>
      </c>
      <c r="F5" s="2"/>
    </row>
    <row r="6" spans="1:18" ht="5.0999999999999996" customHeight="1" x14ac:dyDescent="0.3"/>
    <row r="7" spans="1:18" x14ac:dyDescent="0.3">
      <c r="A7" s="17" t="s">
        <v>108</v>
      </c>
    </row>
    <row r="8" spans="1:18" x14ac:dyDescent="0.3">
      <c r="A8" s="73" t="s">
        <v>1</v>
      </c>
      <c r="B8" s="73" t="s">
        <v>22</v>
      </c>
      <c r="C8" s="73" t="s">
        <v>9</v>
      </c>
      <c r="D8" s="73" t="s">
        <v>34</v>
      </c>
      <c r="E8" s="74" t="s">
        <v>21</v>
      </c>
      <c r="F8" s="96" t="s">
        <v>85</v>
      </c>
      <c r="G8" s="97"/>
      <c r="H8" s="97"/>
      <c r="I8" s="97"/>
      <c r="J8" s="104"/>
      <c r="K8" s="96" t="s">
        <v>109</v>
      </c>
      <c r="L8" s="97"/>
      <c r="M8" s="97"/>
      <c r="N8" s="97"/>
      <c r="O8" s="97"/>
      <c r="P8" s="104"/>
      <c r="Q8" s="74" t="s">
        <v>86</v>
      </c>
      <c r="R8" s="23"/>
    </row>
    <row r="9" spans="1:18" x14ac:dyDescent="0.3">
      <c r="A9" s="73"/>
      <c r="B9" s="73"/>
      <c r="C9" s="73"/>
      <c r="D9" s="73"/>
      <c r="E9" s="73"/>
      <c r="F9" s="22" t="s">
        <v>45</v>
      </c>
      <c r="G9" s="18" t="s">
        <v>8</v>
      </c>
      <c r="H9" s="18" t="s">
        <v>10</v>
      </c>
      <c r="I9" s="18" t="s">
        <v>11</v>
      </c>
      <c r="J9" s="18" t="s">
        <v>3</v>
      </c>
      <c r="K9" s="18" t="s">
        <v>45</v>
      </c>
      <c r="L9" s="18" t="s">
        <v>8</v>
      </c>
      <c r="M9" s="18" t="s">
        <v>10</v>
      </c>
      <c r="N9" s="18" t="s">
        <v>11</v>
      </c>
      <c r="O9" s="18" t="s">
        <v>3</v>
      </c>
      <c r="P9" s="18" t="s">
        <v>7</v>
      </c>
      <c r="Q9" s="73"/>
      <c r="R9" s="23"/>
    </row>
    <row r="10" spans="1:18" x14ac:dyDescent="0.3">
      <c r="A10" s="72" t="s">
        <v>16</v>
      </c>
      <c r="B10" s="72" t="s">
        <v>17</v>
      </c>
      <c r="C10" s="72" t="s">
        <v>25</v>
      </c>
      <c r="D10" s="72" t="s">
        <v>35</v>
      </c>
      <c r="E10" s="58" t="s">
        <v>113</v>
      </c>
      <c r="F10" s="41">
        <v>1.5</v>
      </c>
      <c r="G10" s="41">
        <v>0</v>
      </c>
      <c r="H10" s="41">
        <v>0</v>
      </c>
      <c r="I10" s="41">
        <v>0</v>
      </c>
      <c r="J10" s="41">
        <v>0</v>
      </c>
      <c r="K10" s="42">
        <f t="shared" ref="K10:K41" si="0">A$5*F10</f>
        <v>569223</v>
      </c>
      <c r="L10" s="43">
        <f t="shared" ref="L10:L41" si="1">B$5*G10</f>
        <v>0</v>
      </c>
      <c r="M10" s="43">
        <f t="shared" ref="M10:M41" si="2">C$5*H10</f>
        <v>0</v>
      </c>
      <c r="N10" s="43">
        <f t="shared" ref="N10:N41" si="3">D$5*I10</f>
        <v>0</v>
      </c>
      <c r="O10" s="43">
        <f t="shared" ref="O10:O41" si="4">E$5*J10</f>
        <v>0</v>
      </c>
      <c r="P10" s="44">
        <f>SUM(K10:O10)</f>
        <v>569223</v>
      </c>
      <c r="Q10" s="24">
        <f t="shared" ref="Q10:Q15" si="5">(P10-P$18)/P$18*100</f>
        <v>16.198313028709542</v>
      </c>
      <c r="R10" s="23"/>
    </row>
    <row r="11" spans="1:18" x14ac:dyDescent="0.3">
      <c r="A11" s="72"/>
      <c r="B11" s="72"/>
      <c r="C11" s="72"/>
      <c r="D11" s="72"/>
      <c r="E11" s="58" t="s">
        <v>114</v>
      </c>
      <c r="F11" s="41">
        <v>0.9</v>
      </c>
      <c r="G11" s="45">
        <v>0.75</v>
      </c>
      <c r="H11" s="45">
        <v>0</v>
      </c>
      <c r="I11" s="45">
        <v>0</v>
      </c>
      <c r="J11" s="45">
        <v>0</v>
      </c>
      <c r="K11" s="42">
        <f t="shared" si="0"/>
        <v>341533.8</v>
      </c>
      <c r="L11" s="43">
        <f t="shared" si="1"/>
        <v>217876.5</v>
      </c>
      <c r="M11" s="43">
        <f t="shared" si="2"/>
        <v>0</v>
      </c>
      <c r="N11" s="43">
        <f t="shared" si="3"/>
        <v>0</v>
      </c>
      <c r="O11" s="43">
        <f t="shared" si="4"/>
        <v>0</v>
      </c>
      <c r="P11" s="44">
        <f t="shared" ref="P11:P23" si="6">SUM(K11:O11)</f>
        <v>559410.30000000005</v>
      </c>
      <c r="Q11" s="24">
        <f t="shared" si="5"/>
        <v>14.195197929254999</v>
      </c>
      <c r="R11" s="23"/>
    </row>
    <row r="12" spans="1:18" x14ac:dyDescent="0.3">
      <c r="A12" s="72"/>
      <c r="B12" s="72"/>
      <c r="C12" s="72"/>
      <c r="D12" s="72"/>
      <c r="E12" s="58" t="s">
        <v>115</v>
      </c>
      <c r="F12" s="41">
        <v>0.9</v>
      </c>
      <c r="G12" s="45">
        <v>0</v>
      </c>
      <c r="H12" s="45">
        <v>0.8</v>
      </c>
      <c r="I12" s="45">
        <v>0</v>
      </c>
      <c r="J12" s="45">
        <v>0</v>
      </c>
      <c r="K12" s="42">
        <f t="shared" si="0"/>
        <v>341533.8</v>
      </c>
      <c r="L12" s="43">
        <f t="shared" si="1"/>
        <v>0</v>
      </c>
      <c r="M12" s="43">
        <f t="shared" si="2"/>
        <v>209692</v>
      </c>
      <c r="N12" s="43">
        <f t="shared" si="3"/>
        <v>0</v>
      </c>
      <c r="O12" s="43">
        <f t="shared" si="4"/>
        <v>0</v>
      </c>
      <c r="P12" s="44">
        <f t="shared" si="6"/>
        <v>551225.80000000005</v>
      </c>
      <c r="Q12" s="24">
        <f t="shared" si="5"/>
        <v>12.524455367932857</v>
      </c>
      <c r="R12" s="23"/>
    </row>
    <row r="13" spans="1:18" x14ac:dyDescent="0.3">
      <c r="A13" s="72"/>
      <c r="B13" s="72"/>
      <c r="C13" s="72"/>
      <c r="D13" s="72"/>
      <c r="E13" s="58" t="s">
        <v>116</v>
      </c>
      <c r="F13" s="41">
        <v>0.9</v>
      </c>
      <c r="G13" s="45">
        <v>0</v>
      </c>
      <c r="H13" s="45">
        <v>0</v>
      </c>
      <c r="I13" s="45">
        <v>0.9</v>
      </c>
      <c r="J13" s="45">
        <v>0</v>
      </c>
      <c r="K13" s="42">
        <f t="shared" si="0"/>
        <v>341533.8</v>
      </c>
      <c r="L13" s="43">
        <f t="shared" si="1"/>
        <v>0</v>
      </c>
      <c r="M13" s="43">
        <f t="shared" si="2"/>
        <v>0</v>
      </c>
      <c r="N13" s="43">
        <f t="shared" si="3"/>
        <v>199633.5</v>
      </c>
      <c r="O13" s="43">
        <f t="shared" si="4"/>
        <v>0</v>
      </c>
      <c r="P13" s="44">
        <f t="shared" si="6"/>
        <v>541167.30000000005</v>
      </c>
      <c r="Q13" s="24">
        <f t="shared" si="5"/>
        <v>10.471163895874851</v>
      </c>
      <c r="R13" s="23"/>
    </row>
    <row r="14" spans="1:18" x14ac:dyDescent="0.3">
      <c r="A14" s="72"/>
      <c r="B14" s="72"/>
      <c r="C14" s="72"/>
      <c r="D14" s="72"/>
      <c r="E14" s="58" t="s">
        <v>117</v>
      </c>
      <c r="F14" s="41">
        <v>0.9</v>
      </c>
      <c r="G14" s="45">
        <v>0</v>
      </c>
      <c r="H14" s="45">
        <v>0</v>
      </c>
      <c r="I14" s="45">
        <v>0</v>
      </c>
      <c r="J14" s="45">
        <v>1</v>
      </c>
      <c r="K14" s="42">
        <f t="shared" si="0"/>
        <v>341533.8</v>
      </c>
      <c r="L14" s="43">
        <f t="shared" si="1"/>
        <v>0</v>
      </c>
      <c r="M14" s="43">
        <f t="shared" si="2"/>
        <v>0</v>
      </c>
      <c r="N14" s="43">
        <f t="shared" si="3"/>
        <v>0</v>
      </c>
      <c r="O14" s="43">
        <f t="shared" si="4"/>
        <v>199370</v>
      </c>
      <c r="P14" s="44">
        <f t="shared" si="6"/>
        <v>540903.80000000005</v>
      </c>
      <c r="Q14" s="24">
        <f t="shared" si="5"/>
        <v>10.417374334520048</v>
      </c>
      <c r="R14" s="23"/>
    </row>
    <row r="15" spans="1:18" x14ac:dyDescent="0.3">
      <c r="A15" s="72"/>
      <c r="B15" s="72"/>
      <c r="C15" s="72"/>
      <c r="D15" s="72"/>
      <c r="E15" s="40" t="s">
        <v>110</v>
      </c>
      <c r="F15" s="41">
        <v>0</v>
      </c>
      <c r="G15" s="45">
        <v>1.8</v>
      </c>
      <c r="H15" s="45">
        <v>0</v>
      </c>
      <c r="I15" s="45">
        <v>0</v>
      </c>
      <c r="J15" s="45">
        <v>0</v>
      </c>
      <c r="K15" s="42">
        <f t="shared" si="0"/>
        <v>0</v>
      </c>
      <c r="L15" s="43">
        <f t="shared" si="1"/>
        <v>522903.60000000003</v>
      </c>
      <c r="M15" s="43">
        <f t="shared" si="2"/>
        <v>0</v>
      </c>
      <c r="N15" s="43">
        <f t="shared" si="3"/>
        <v>0</v>
      </c>
      <c r="O15" s="43">
        <f t="shared" si="4"/>
        <v>0</v>
      </c>
      <c r="P15" s="44">
        <f t="shared" si="6"/>
        <v>522903.60000000003</v>
      </c>
      <c r="Q15" s="24">
        <f t="shared" si="5"/>
        <v>6.7429042688702427</v>
      </c>
      <c r="R15" s="23"/>
    </row>
    <row r="16" spans="1:18" x14ac:dyDescent="0.3">
      <c r="A16" s="72"/>
      <c r="B16" s="72"/>
      <c r="C16" s="72"/>
      <c r="D16" s="72"/>
      <c r="E16" s="40" t="s">
        <v>87</v>
      </c>
      <c r="F16" s="41">
        <v>0</v>
      </c>
      <c r="G16" s="45">
        <v>1</v>
      </c>
      <c r="H16" s="45">
        <v>0.85</v>
      </c>
      <c r="I16" s="45">
        <v>0</v>
      </c>
      <c r="J16" s="45">
        <v>0</v>
      </c>
      <c r="K16" s="42">
        <f t="shared" si="0"/>
        <v>0</v>
      </c>
      <c r="L16" s="43">
        <f t="shared" si="1"/>
        <v>290502</v>
      </c>
      <c r="M16" s="43">
        <f t="shared" si="2"/>
        <v>222797.75</v>
      </c>
      <c r="N16" s="43">
        <f t="shared" si="3"/>
        <v>0</v>
      </c>
      <c r="O16" s="43">
        <f t="shared" si="4"/>
        <v>0</v>
      </c>
      <c r="P16" s="44">
        <f t="shared" si="6"/>
        <v>513299.75</v>
      </c>
      <c r="Q16" s="24">
        <f>(P16-P$18)/P$18*100</f>
        <v>4.7824227553320053</v>
      </c>
      <c r="R16" s="23"/>
    </row>
    <row r="17" spans="1:18" x14ac:dyDescent="0.3">
      <c r="A17" s="72"/>
      <c r="B17" s="72"/>
      <c r="C17" s="72"/>
      <c r="D17" s="72"/>
      <c r="E17" s="40" t="s">
        <v>88</v>
      </c>
      <c r="F17" s="41">
        <v>0</v>
      </c>
      <c r="G17" s="45">
        <v>1</v>
      </c>
      <c r="H17" s="45">
        <v>0</v>
      </c>
      <c r="I17" s="45">
        <v>0.95</v>
      </c>
      <c r="J17" s="45">
        <v>0</v>
      </c>
      <c r="K17" s="42">
        <f t="shared" si="0"/>
        <v>0</v>
      </c>
      <c r="L17" s="43">
        <f t="shared" si="1"/>
        <v>290502</v>
      </c>
      <c r="M17" s="43">
        <f t="shared" si="2"/>
        <v>0</v>
      </c>
      <c r="N17" s="43">
        <f t="shared" si="3"/>
        <v>210724.25</v>
      </c>
      <c r="O17" s="43">
        <f t="shared" si="4"/>
        <v>0</v>
      </c>
      <c r="P17" s="44">
        <f t="shared" si="6"/>
        <v>501226.25</v>
      </c>
      <c r="Q17" s="24">
        <f>(P17-P$18)/P$18*100</f>
        <v>2.3177993435019761</v>
      </c>
      <c r="R17" s="23"/>
    </row>
    <row r="18" spans="1:18" x14ac:dyDescent="0.3">
      <c r="A18" s="72"/>
      <c r="B18" s="72"/>
      <c r="C18" s="72"/>
      <c r="D18" s="72"/>
      <c r="E18" s="46" t="s">
        <v>89</v>
      </c>
      <c r="F18" s="47">
        <v>0</v>
      </c>
      <c r="G18" s="48">
        <v>1</v>
      </c>
      <c r="H18" s="48">
        <v>0</v>
      </c>
      <c r="I18" s="48">
        <v>0</v>
      </c>
      <c r="J18" s="48">
        <v>1</v>
      </c>
      <c r="K18" s="49">
        <f t="shared" si="0"/>
        <v>0</v>
      </c>
      <c r="L18" s="50">
        <f t="shared" si="1"/>
        <v>290502</v>
      </c>
      <c r="M18" s="50">
        <f t="shared" si="2"/>
        <v>0</v>
      </c>
      <c r="N18" s="50">
        <f t="shared" si="3"/>
        <v>0</v>
      </c>
      <c r="O18" s="50">
        <f t="shared" si="4"/>
        <v>199370</v>
      </c>
      <c r="P18" s="51">
        <f t="shared" si="6"/>
        <v>489872</v>
      </c>
      <c r="Q18" s="25">
        <f>(P18-P$18)/P$18*100</f>
        <v>0</v>
      </c>
      <c r="R18" s="23"/>
    </row>
    <row r="19" spans="1:18" x14ac:dyDescent="0.3">
      <c r="A19" s="72"/>
      <c r="B19" s="72"/>
      <c r="C19" s="72"/>
      <c r="D19" s="72"/>
      <c r="E19" s="46" t="s">
        <v>111</v>
      </c>
      <c r="F19" s="47">
        <v>0</v>
      </c>
      <c r="G19" s="48">
        <v>0</v>
      </c>
      <c r="H19" s="48">
        <v>1.85</v>
      </c>
      <c r="I19" s="48">
        <v>0</v>
      </c>
      <c r="J19" s="48">
        <v>0</v>
      </c>
      <c r="K19" s="49">
        <f t="shared" si="0"/>
        <v>0</v>
      </c>
      <c r="L19" s="50">
        <f t="shared" si="1"/>
        <v>0</v>
      </c>
      <c r="M19" s="50">
        <f t="shared" si="2"/>
        <v>484912.75</v>
      </c>
      <c r="N19" s="50">
        <f t="shared" si="3"/>
        <v>0</v>
      </c>
      <c r="O19" s="50">
        <f t="shared" si="4"/>
        <v>0</v>
      </c>
      <c r="P19" s="51">
        <f t="shared" si="6"/>
        <v>484912.75</v>
      </c>
      <c r="Q19" s="24">
        <f t="shared" ref="Q19:Q23" si="7">(P19-P$18)/P$18*100</f>
        <v>-1.012356288989777</v>
      </c>
      <c r="R19" s="23"/>
    </row>
    <row r="20" spans="1:18" x14ac:dyDescent="0.3">
      <c r="A20" s="72"/>
      <c r="B20" s="72"/>
      <c r="C20" s="72"/>
      <c r="D20" s="72"/>
      <c r="E20" s="46" t="s">
        <v>90</v>
      </c>
      <c r="F20" s="47">
        <v>0</v>
      </c>
      <c r="G20" s="48">
        <v>0</v>
      </c>
      <c r="H20" s="48">
        <v>1.1000000000000001</v>
      </c>
      <c r="I20" s="48">
        <v>0.85</v>
      </c>
      <c r="J20" s="48">
        <v>0</v>
      </c>
      <c r="K20" s="49">
        <f t="shared" si="0"/>
        <v>0</v>
      </c>
      <c r="L20" s="50">
        <f t="shared" si="1"/>
        <v>0</v>
      </c>
      <c r="M20" s="50">
        <f t="shared" si="2"/>
        <v>288326.5</v>
      </c>
      <c r="N20" s="50">
        <f t="shared" si="3"/>
        <v>188542.75</v>
      </c>
      <c r="O20" s="50">
        <f t="shared" si="4"/>
        <v>0</v>
      </c>
      <c r="P20" s="51">
        <f t="shared" si="6"/>
        <v>476869.25</v>
      </c>
      <c r="Q20" s="24">
        <f t="shared" si="7"/>
        <v>-2.6543158212757616</v>
      </c>
      <c r="R20" s="23"/>
    </row>
    <row r="21" spans="1:18" x14ac:dyDescent="0.3">
      <c r="A21" s="72"/>
      <c r="B21" s="72"/>
      <c r="C21" s="72"/>
      <c r="D21" s="72"/>
      <c r="E21" s="46" t="s">
        <v>91</v>
      </c>
      <c r="F21" s="47">
        <v>0</v>
      </c>
      <c r="G21" s="48">
        <v>0</v>
      </c>
      <c r="H21" s="48">
        <v>1.1000000000000001</v>
      </c>
      <c r="I21" s="48">
        <v>0</v>
      </c>
      <c r="J21" s="48">
        <v>0.9</v>
      </c>
      <c r="K21" s="49">
        <f t="shared" si="0"/>
        <v>0</v>
      </c>
      <c r="L21" s="50">
        <f t="shared" si="1"/>
        <v>0</v>
      </c>
      <c r="M21" s="50">
        <f t="shared" si="2"/>
        <v>288326.5</v>
      </c>
      <c r="N21" s="50">
        <f t="shared" si="3"/>
        <v>0</v>
      </c>
      <c r="O21" s="50">
        <f t="shared" si="4"/>
        <v>179433</v>
      </c>
      <c r="P21" s="51">
        <f t="shared" si="6"/>
        <v>467759.5</v>
      </c>
      <c r="Q21" s="24">
        <f t="shared" si="7"/>
        <v>-4.513934252212823</v>
      </c>
      <c r="R21" s="23"/>
    </row>
    <row r="22" spans="1:18" x14ac:dyDescent="0.3">
      <c r="A22" s="72"/>
      <c r="B22" s="72"/>
      <c r="C22" s="72"/>
      <c r="D22" s="72"/>
      <c r="E22" s="46" t="s">
        <v>112</v>
      </c>
      <c r="F22" s="47">
        <v>0</v>
      </c>
      <c r="G22" s="48">
        <v>0</v>
      </c>
      <c r="H22" s="48">
        <v>0</v>
      </c>
      <c r="I22" s="48">
        <v>2.1</v>
      </c>
      <c r="J22" s="48">
        <v>0</v>
      </c>
      <c r="K22" s="49">
        <f t="shared" si="0"/>
        <v>0</v>
      </c>
      <c r="L22" s="50">
        <f t="shared" si="1"/>
        <v>0</v>
      </c>
      <c r="M22" s="50">
        <f t="shared" si="2"/>
        <v>0</v>
      </c>
      <c r="N22" s="50">
        <f t="shared" si="3"/>
        <v>465811.5</v>
      </c>
      <c r="O22" s="50">
        <f t="shared" si="4"/>
        <v>0</v>
      </c>
      <c r="P22" s="51">
        <f t="shared" si="6"/>
        <v>465811.5</v>
      </c>
      <c r="Q22" s="24">
        <f t="shared" si="7"/>
        <v>-4.9115891498187283</v>
      </c>
      <c r="R22" s="23"/>
    </row>
    <row r="23" spans="1:18" x14ac:dyDescent="0.3">
      <c r="A23" s="72"/>
      <c r="B23" s="72"/>
      <c r="C23" s="72"/>
      <c r="D23" s="72"/>
      <c r="E23" s="46" t="s">
        <v>92</v>
      </c>
      <c r="F23" s="47">
        <v>0</v>
      </c>
      <c r="G23" s="48">
        <v>0</v>
      </c>
      <c r="H23" s="48">
        <v>0</v>
      </c>
      <c r="I23" s="48">
        <v>1.2</v>
      </c>
      <c r="J23" s="48">
        <v>0.95</v>
      </c>
      <c r="K23" s="49">
        <f t="shared" si="0"/>
        <v>0</v>
      </c>
      <c r="L23" s="50">
        <f t="shared" si="1"/>
        <v>0</v>
      </c>
      <c r="M23" s="50">
        <f t="shared" si="2"/>
        <v>0</v>
      </c>
      <c r="N23" s="50">
        <f t="shared" si="3"/>
        <v>266178</v>
      </c>
      <c r="O23" s="50">
        <f t="shared" si="4"/>
        <v>189401.5</v>
      </c>
      <c r="P23" s="51">
        <f t="shared" si="6"/>
        <v>455579.5</v>
      </c>
      <c r="Q23" s="24">
        <f t="shared" si="7"/>
        <v>-7.000298037038247</v>
      </c>
      <c r="R23" s="23"/>
    </row>
    <row r="24" spans="1:18" x14ac:dyDescent="0.3">
      <c r="A24" s="72" t="s">
        <v>16</v>
      </c>
      <c r="B24" s="72" t="s">
        <v>18</v>
      </c>
      <c r="C24" s="72" t="s">
        <v>25</v>
      </c>
      <c r="D24" s="105" t="s">
        <v>93</v>
      </c>
      <c r="E24" s="58" t="s">
        <v>113</v>
      </c>
      <c r="F24" s="47">
        <v>1.5</v>
      </c>
      <c r="G24" s="47">
        <v>0</v>
      </c>
      <c r="H24" s="47">
        <v>0</v>
      </c>
      <c r="I24" s="47">
        <v>0</v>
      </c>
      <c r="J24" s="47">
        <v>0</v>
      </c>
      <c r="K24" s="49">
        <f t="shared" si="0"/>
        <v>569223</v>
      </c>
      <c r="L24" s="50">
        <f t="shared" si="1"/>
        <v>0</v>
      </c>
      <c r="M24" s="50">
        <f t="shared" si="2"/>
        <v>0</v>
      </c>
      <c r="N24" s="50">
        <f t="shared" si="3"/>
        <v>0</v>
      </c>
      <c r="O24" s="50">
        <f t="shared" si="4"/>
        <v>0</v>
      </c>
      <c r="P24" s="51">
        <f>SUM(K24:O24)</f>
        <v>569223</v>
      </c>
      <c r="Q24" s="24">
        <f>(P24-P$32)/P$32*100</f>
        <v>16.198313028709542</v>
      </c>
      <c r="R24" s="23"/>
    </row>
    <row r="25" spans="1:18" x14ac:dyDescent="0.3">
      <c r="A25" s="72"/>
      <c r="B25" s="72"/>
      <c r="C25" s="72"/>
      <c r="D25" s="105"/>
      <c r="E25" s="58" t="s">
        <v>114</v>
      </c>
      <c r="F25" s="47">
        <v>0.9</v>
      </c>
      <c r="G25" s="48">
        <v>0.75</v>
      </c>
      <c r="H25" s="48">
        <v>0</v>
      </c>
      <c r="I25" s="48">
        <v>0</v>
      </c>
      <c r="J25" s="48">
        <v>0</v>
      </c>
      <c r="K25" s="49">
        <f t="shared" si="0"/>
        <v>341533.8</v>
      </c>
      <c r="L25" s="50">
        <f t="shared" si="1"/>
        <v>217876.5</v>
      </c>
      <c r="M25" s="50">
        <f t="shared" si="2"/>
        <v>0</v>
      </c>
      <c r="N25" s="50">
        <f t="shared" si="3"/>
        <v>0</v>
      </c>
      <c r="O25" s="50">
        <f t="shared" si="4"/>
        <v>0</v>
      </c>
      <c r="P25" s="51">
        <f t="shared" ref="P25:P37" si="8">SUM(K25:O25)</f>
        <v>559410.30000000005</v>
      </c>
      <c r="Q25" s="24">
        <f t="shared" ref="Q25:Q37" si="9">(P25-P$32)/P$32*100</f>
        <v>14.195197929254999</v>
      </c>
      <c r="R25" s="23"/>
    </row>
    <row r="26" spans="1:18" x14ac:dyDescent="0.3">
      <c r="A26" s="72"/>
      <c r="B26" s="72"/>
      <c r="C26" s="72"/>
      <c r="D26" s="105"/>
      <c r="E26" s="58" t="s">
        <v>115</v>
      </c>
      <c r="F26" s="47">
        <v>0.9</v>
      </c>
      <c r="G26" s="48">
        <v>0</v>
      </c>
      <c r="H26" s="48">
        <v>0.8</v>
      </c>
      <c r="I26" s="48">
        <v>0</v>
      </c>
      <c r="J26" s="48">
        <v>0</v>
      </c>
      <c r="K26" s="49">
        <f t="shared" si="0"/>
        <v>341533.8</v>
      </c>
      <c r="L26" s="50">
        <f t="shared" si="1"/>
        <v>0</v>
      </c>
      <c r="M26" s="50">
        <f t="shared" si="2"/>
        <v>209692</v>
      </c>
      <c r="N26" s="50">
        <f t="shared" si="3"/>
        <v>0</v>
      </c>
      <c r="O26" s="50">
        <f t="shared" si="4"/>
        <v>0</v>
      </c>
      <c r="P26" s="51">
        <f t="shared" si="8"/>
        <v>551225.80000000005</v>
      </c>
      <c r="Q26" s="24">
        <f t="shared" si="9"/>
        <v>12.524455367932857</v>
      </c>
      <c r="R26" s="23"/>
    </row>
    <row r="27" spans="1:18" x14ac:dyDescent="0.3">
      <c r="A27" s="72"/>
      <c r="B27" s="72"/>
      <c r="C27" s="72"/>
      <c r="D27" s="105"/>
      <c r="E27" s="58" t="s">
        <v>116</v>
      </c>
      <c r="F27" s="47">
        <v>0.9</v>
      </c>
      <c r="G27" s="48">
        <v>0</v>
      </c>
      <c r="H27" s="48">
        <v>0</v>
      </c>
      <c r="I27" s="48">
        <v>0.9</v>
      </c>
      <c r="J27" s="48">
        <v>0</v>
      </c>
      <c r="K27" s="49">
        <f t="shared" si="0"/>
        <v>341533.8</v>
      </c>
      <c r="L27" s="50">
        <f t="shared" si="1"/>
        <v>0</v>
      </c>
      <c r="M27" s="50">
        <f t="shared" si="2"/>
        <v>0</v>
      </c>
      <c r="N27" s="50">
        <f t="shared" si="3"/>
        <v>199633.5</v>
      </c>
      <c r="O27" s="50">
        <f t="shared" si="4"/>
        <v>0</v>
      </c>
      <c r="P27" s="51">
        <f t="shared" si="8"/>
        <v>541167.30000000005</v>
      </c>
      <c r="Q27" s="24">
        <f t="shared" si="9"/>
        <v>10.471163895874851</v>
      </c>
      <c r="R27" s="23"/>
    </row>
    <row r="28" spans="1:18" x14ac:dyDescent="0.3">
      <c r="A28" s="72"/>
      <c r="B28" s="72"/>
      <c r="C28" s="72"/>
      <c r="D28" s="105"/>
      <c r="E28" s="58" t="s">
        <v>117</v>
      </c>
      <c r="F28" s="47">
        <v>0.9</v>
      </c>
      <c r="G28" s="48">
        <v>0</v>
      </c>
      <c r="H28" s="48">
        <v>0</v>
      </c>
      <c r="I28" s="48">
        <v>0</v>
      </c>
      <c r="J28" s="48">
        <v>1</v>
      </c>
      <c r="K28" s="49">
        <f t="shared" si="0"/>
        <v>341533.8</v>
      </c>
      <c r="L28" s="50">
        <f t="shared" si="1"/>
        <v>0</v>
      </c>
      <c r="M28" s="50">
        <f t="shared" si="2"/>
        <v>0</v>
      </c>
      <c r="N28" s="50">
        <f t="shared" si="3"/>
        <v>0</v>
      </c>
      <c r="O28" s="50">
        <f t="shared" si="4"/>
        <v>199370</v>
      </c>
      <c r="P28" s="51">
        <f t="shared" si="8"/>
        <v>540903.80000000005</v>
      </c>
      <c r="Q28" s="24">
        <f t="shared" si="9"/>
        <v>10.417374334520048</v>
      </c>
      <c r="R28" s="23"/>
    </row>
    <row r="29" spans="1:18" x14ac:dyDescent="0.3">
      <c r="A29" s="72"/>
      <c r="B29" s="72"/>
      <c r="C29" s="72"/>
      <c r="D29" s="105"/>
      <c r="E29" s="40" t="s">
        <v>110</v>
      </c>
      <c r="F29" s="47">
        <v>0</v>
      </c>
      <c r="G29" s="48">
        <v>1.8</v>
      </c>
      <c r="H29" s="48">
        <v>0</v>
      </c>
      <c r="I29" s="48">
        <v>0</v>
      </c>
      <c r="J29" s="48">
        <v>0</v>
      </c>
      <c r="K29" s="49">
        <f t="shared" si="0"/>
        <v>0</v>
      </c>
      <c r="L29" s="50">
        <f t="shared" si="1"/>
        <v>522903.60000000003</v>
      </c>
      <c r="M29" s="50">
        <f t="shared" si="2"/>
        <v>0</v>
      </c>
      <c r="N29" s="50">
        <f t="shared" si="3"/>
        <v>0</v>
      </c>
      <c r="O29" s="50">
        <f t="shared" si="4"/>
        <v>0</v>
      </c>
      <c r="P29" s="51">
        <f t="shared" si="8"/>
        <v>522903.60000000003</v>
      </c>
      <c r="Q29" s="24">
        <f t="shared" si="9"/>
        <v>6.7429042688702427</v>
      </c>
      <c r="R29" s="23"/>
    </row>
    <row r="30" spans="1:18" x14ac:dyDescent="0.3">
      <c r="A30" s="72"/>
      <c r="B30" s="72"/>
      <c r="C30" s="72"/>
      <c r="D30" s="105"/>
      <c r="E30" s="46" t="s">
        <v>87</v>
      </c>
      <c r="F30" s="47">
        <v>0</v>
      </c>
      <c r="G30" s="48">
        <v>1</v>
      </c>
      <c r="H30" s="48">
        <v>0.85</v>
      </c>
      <c r="I30" s="48">
        <v>0</v>
      </c>
      <c r="J30" s="48">
        <v>0</v>
      </c>
      <c r="K30" s="49">
        <f t="shared" si="0"/>
        <v>0</v>
      </c>
      <c r="L30" s="50">
        <f t="shared" si="1"/>
        <v>290502</v>
      </c>
      <c r="M30" s="50">
        <f t="shared" si="2"/>
        <v>222797.75</v>
      </c>
      <c r="N30" s="50">
        <f t="shared" si="3"/>
        <v>0</v>
      </c>
      <c r="O30" s="50">
        <f t="shared" si="4"/>
        <v>0</v>
      </c>
      <c r="P30" s="51">
        <f t="shared" si="8"/>
        <v>513299.75</v>
      </c>
      <c r="Q30" s="24">
        <f t="shared" si="9"/>
        <v>4.7824227553320053</v>
      </c>
      <c r="R30" s="23"/>
    </row>
    <row r="31" spans="1:18" x14ac:dyDescent="0.3">
      <c r="A31" s="72"/>
      <c r="B31" s="72"/>
      <c r="C31" s="72"/>
      <c r="D31" s="105"/>
      <c r="E31" s="46" t="s">
        <v>88</v>
      </c>
      <c r="F31" s="47">
        <v>0</v>
      </c>
      <c r="G31" s="48">
        <v>1</v>
      </c>
      <c r="H31" s="48">
        <v>0</v>
      </c>
      <c r="I31" s="48">
        <v>0.95</v>
      </c>
      <c r="J31" s="48">
        <v>0</v>
      </c>
      <c r="K31" s="49">
        <f t="shared" si="0"/>
        <v>0</v>
      </c>
      <c r="L31" s="50">
        <f t="shared" si="1"/>
        <v>290502</v>
      </c>
      <c r="M31" s="50">
        <f t="shared" si="2"/>
        <v>0</v>
      </c>
      <c r="N31" s="50">
        <f t="shared" si="3"/>
        <v>210724.25</v>
      </c>
      <c r="O31" s="50">
        <f t="shared" si="4"/>
        <v>0</v>
      </c>
      <c r="P31" s="51">
        <f t="shared" si="8"/>
        <v>501226.25</v>
      </c>
      <c r="Q31" s="24">
        <f t="shared" si="9"/>
        <v>2.3177993435019761</v>
      </c>
      <c r="R31" s="23"/>
    </row>
    <row r="32" spans="1:18" x14ac:dyDescent="0.3">
      <c r="A32" s="72"/>
      <c r="B32" s="72"/>
      <c r="C32" s="72"/>
      <c r="D32" s="105"/>
      <c r="E32" s="46" t="s">
        <v>89</v>
      </c>
      <c r="F32" s="47">
        <v>0</v>
      </c>
      <c r="G32" s="48">
        <v>1</v>
      </c>
      <c r="H32" s="48">
        <v>0</v>
      </c>
      <c r="I32" s="48">
        <v>0</v>
      </c>
      <c r="J32" s="48">
        <v>1</v>
      </c>
      <c r="K32" s="49">
        <f t="shared" si="0"/>
        <v>0</v>
      </c>
      <c r="L32" s="50">
        <f t="shared" si="1"/>
        <v>290502</v>
      </c>
      <c r="M32" s="50">
        <f t="shared" si="2"/>
        <v>0</v>
      </c>
      <c r="N32" s="50">
        <f t="shared" si="3"/>
        <v>0</v>
      </c>
      <c r="O32" s="50">
        <f t="shared" si="4"/>
        <v>199370</v>
      </c>
      <c r="P32" s="51">
        <f t="shared" si="8"/>
        <v>489872</v>
      </c>
      <c r="Q32" s="25">
        <f t="shared" si="9"/>
        <v>0</v>
      </c>
      <c r="R32" s="23"/>
    </row>
    <row r="33" spans="1:18" x14ac:dyDescent="0.3">
      <c r="A33" s="72"/>
      <c r="B33" s="72"/>
      <c r="C33" s="72"/>
      <c r="D33" s="105"/>
      <c r="E33" s="46" t="s">
        <v>111</v>
      </c>
      <c r="F33" s="47">
        <v>0</v>
      </c>
      <c r="G33" s="48">
        <v>0</v>
      </c>
      <c r="H33" s="48">
        <v>1.85</v>
      </c>
      <c r="I33" s="48">
        <v>0</v>
      </c>
      <c r="J33" s="48">
        <v>0</v>
      </c>
      <c r="K33" s="49">
        <f t="shared" si="0"/>
        <v>0</v>
      </c>
      <c r="L33" s="50">
        <f t="shared" si="1"/>
        <v>0</v>
      </c>
      <c r="M33" s="50">
        <f t="shared" si="2"/>
        <v>484912.75</v>
      </c>
      <c r="N33" s="50">
        <f t="shared" si="3"/>
        <v>0</v>
      </c>
      <c r="O33" s="50">
        <f t="shared" si="4"/>
        <v>0</v>
      </c>
      <c r="P33" s="51">
        <f t="shared" si="8"/>
        <v>484912.75</v>
      </c>
      <c r="Q33" s="24">
        <f t="shared" si="9"/>
        <v>-1.012356288989777</v>
      </c>
      <c r="R33" s="23"/>
    </row>
    <row r="34" spans="1:18" x14ac:dyDescent="0.3">
      <c r="A34" s="72"/>
      <c r="B34" s="72"/>
      <c r="C34" s="72"/>
      <c r="D34" s="105"/>
      <c r="E34" s="46" t="s">
        <v>90</v>
      </c>
      <c r="F34" s="47">
        <v>0</v>
      </c>
      <c r="G34" s="48">
        <v>0</v>
      </c>
      <c r="H34" s="48">
        <v>1.1000000000000001</v>
      </c>
      <c r="I34" s="48">
        <v>0.85</v>
      </c>
      <c r="J34" s="48">
        <v>0</v>
      </c>
      <c r="K34" s="49">
        <f t="shared" si="0"/>
        <v>0</v>
      </c>
      <c r="L34" s="50">
        <f t="shared" si="1"/>
        <v>0</v>
      </c>
      <c r="M34" s="50">
        <f t="shared" si="2"/>
        <v>288326.5</v>
      </c>
      <c r="N34" s="50">
        <f t="shared" si="3"/>
        <v>188542.75</v>
      </c>
      <c r="O34" s="50">
        <f t="shared" si="4"/>
        <v>0</v>
      </c>
      <c r="P34" s="51">
        <f t="shared" si="8"/>
        <v>476869.25</v>
      </c>
      <c r="Q34" s="24">
        <f t="shared" si="9"/>
        <v>-2.6543158212757616</v>
      </c>
      <c r="R34" s="23"/>
    </row>
    <row r="35" spans="1:18" x14ac:dyDescent="0.3">
      <c r="A35" s="72"/>
      <c r="B35" s="72"/>
      <c r="C35" s="72"/>
      <c r="D35" s="105"/>
      <c r="E35" s="46" t="s">
        <v>91</v>
      </c>
      <c r="F35" s="47">
        <v>0</v>
      </c>
      <c r="G35" s="48">
        <v>0</v>
      </c>
      <c r="H35" s="48">
        <v>1.1000000000000001</v>
      </c>
      <c r="I35" s="48">
        <v>0</v>
      </c>
      <c r="J35" s="48">
        <v>0.9</v>
      </c>
      <c r="K35" s="49">
        <f t="shared" si="0"/>
        <v>0</v>
      </c>
      <c r="L35" s="50">
        <f t="shared" si="1"/>
        <v>0</v>
      </c>
      <c r="M35" s="50">
        <f t="shared" si="2"/>
        <v>288326.5</v>
      </c>
      <c r="N35" s="50">
        <f t="shared" si="3"/>
        <v>0</v>
      </c>
      <c r="O35" s="50">
        <f t="shared" si="4"/>
        <v>179433</v>
      </c>
      <c r="P35" s="51">
        <f t="shared" si="8"/>
        <v>467759.5</v>
      </c>
      <c r="Q35" s="24">
        <f t="shared" si="9"/>
        <v>-4.513934252212823</v>
      </c>
      <c r="R35" s="23"/>
    </row>
    <row r="36" spans="1:18" x14ac:dyDescent="0.3">
      <c r="A36" s="72"/>
      <c r="B36" s="72"/>
      <c r="C36" s="72"/>
      <c r="D36" s="105"/>
      <c r="E36" s="46" t="s">
        <v>112</v>
      </c>
      <c r="F36" s="47">
        <v>0</v>
      </c>
      <c r="G36" s="48">
        <v>0</v>
      </c>
      <c r="H36" s="48">
        <v>0</v>
      </c>
      <c r="I36" s="48">
        <v>2.1</v>
      </c>
      <c r="J36" s="48">
        <v>0</v>
      </c>
      <c r="K36" s="49">
        <f t="shared" si="0"/>
        <v>0</v>
      </c>
      <c r="L36" s="50">
        <f t="shared" si="1"/>
        <v>0</v>
      </c>
      <c r="M36" s="50">
        <f t="shared" si="2"/>
        <v>0</v>
      </c>
      <c r="N36" s="50">
        <f t="shared" si="3"/>
        <v>465811.5</v>
      </c>
      <c r="O36" s="50">
        <f t="shared" si="4"/>
        <v>0</v>
      </c>
      <c r="P36" s="51">
        <f t="shared" si="8"/>
        <v>465811.5</v>
      </c>
      <c r="Q36" s="24">
        <f t="shared" si="9"/>
        <v>-4.9115891498187283</v>
      </c>
      <c r="R36" s="23"/>
    </row>
    <row r="37" spans="1:18" x14ac:dyDescent="0.3">
      <c r="A37" s="72"/>
      <c r="B37" s="72"/>
      <c r="C37" s="72"/>
      <c r="D37" s="105"/>
      <c r="E37" s="46" t="s">
        <v>92</v>
      </c>
      <c r="F37" s="47">
        <v>0</v>
      </c>
      <c r="G37" s="48">
        <v>0</v>
      </c>
      <c r="H37" s="48">
        <v>0</v>
      </c>
      <c r="I37" s="48">
        <v>1.2</v>
      </c>
      <c r="J37" s="48">
        <v>0.95</v>
      </c>
      <c r="K37" s="49">
        <f t="shared" si="0"/>
        <v>0</v>
      </c>
      <c r="L37" s="50">
        <f t="shared" si="1"/>
        <v>0</v>
      </c>
      <c r="M37" s="50">
        <f t="shared" si="2"/>
        <v>0</v>
      </c>
      <c r="N37" s="50">
        <f t="shared" si="3"/>
        <v>266178</v>
      </c>
      <c r="O37" s="50">
        <f t="shared" si="4"/>
        <v>189401.5</v>
      </c>
      <c r="P37" s="51">
        <f t="shared" si="8"/>
        <v>455579.5</v>
      </c>
      <c r="Q37" s="24">
        <f t="shared" si="9"/>
        <v>-7.000298037038247</v>
      </c>
      <c r="R37" s="23"/>
    </row>
    <row r="38" spans="1:18" x14ac:dyDescent="0.3">
      <c r="A38" s="72" t="s">
        <v>19</v>
      </c>
      <c r="B38" s="72" t="s">
        <v>4</v>
      </c>
      <c r="C38" s="72" t="s">
        <v>25</v>
      </c>
      <c r="D38" s="105" t="s">
        <v>93</v>
      </c>
      <c r="E38" s="58" t="s">
        <v>113</v>
      </c>
      <c r="F38" s="47">
        <v>1.55</v>
      </c>
      <c r="G38" s="47">
        <v>0</v>
      </c>
      <c r="H38" s="47">
        <v>0</v>
      </c>
      <c r="I38" s="47">
        <v>0</v>
      </c>
      <c r="J38" s="47">
        <v>0</v>
      </c>
      <c r="K38" s="49">
        <f t="shared" si="0"/>
        <v>588197.1</v>
      </c>
      <c r="L38" s="50">
        <f t="shared" si="1"/>
        <v>0</v>
      </c>
      <c r="M38" s="50">
        <f t="shared" si="2"/>
        <v>0</v>
      </c>
      <c r="N38" s="50">
        <f t="shared" si="3"/>
        <v>0</v>
      </c>
      <c r="O38" s="50">
        <f t="shared" si="4"/>
        <v>0</v>
      </c>
      <c r="P38" s="51">
        <f>SUM(K38:O38)</f>
        <v>588197.1</v>
      </c>
      <c r="Q38" s="24">
        <f>(P38-P$46)/P$46*100</f>
        <v>15.375974139334531</v>
      </c>
    </row>
    <row r="39" spans="1:18" x14ac:dyDescent="0.3">
      <c r="A39" s="72"/>
      <c r="B39" s="72"/>
      <c r="C39" s="72"/>
      <c r="D39" s="105"/>
      <c r="E39" s="58" t="s">
        <v>114</v>
      </c>
      <c r="F39" s="47">
        <v>0.95</v>
      </c>
      <c r="G39" s="48">
        <v>0.75</v>
      </c>
      <c r="H39" s="48">
        <v>0</v>
      </c>
      <c r="I39" s="48">
        <v>0</v>
      </c>
      <c r="J39" s="48">
        <v>0</v>
      </c>
      <c r="K39" s="49">
        <f t="shared" si="0"/>
        <v>360507.89999999997</v>
      </c>
      <c r="L39" s="50">
        <f t="shared" si="1"/>
        <v>217876.5</v>
      </c>
      <c r="M39" s="50">
        <f t="shared" si="2"/>
        <v>0</v>
      </c>
      <c r="N39" s="50">
        <f t="shared" si="3"/>
        <v>0</v>
      </c>
      <c r="O39" s="50">
        <f t="shared" si="4"/>
        <v>0</v>
      </c>
      <c r="P39" s="51">
        <f t="shared" ref="P39:P51" si="10">SUM(K39:O39)</f>
        <v>578384.39999999991</v>
      </c>
      <c r="Q39" s="24">
        <f t="shared" ref="Q39:Q51" si="11">(P39-P$46)/P$46*100</f>
        <v>13.451194466947408</v>
      </c>
    </row>
    <row r="40" spans="1:18" x14ac:dyDescent="0.3">
      <c r="A40" s="72"/>
      <c r="B40" s="72"/>
      <c r="C40" s="72"/>
      <c r="D40" s="105"/>
      <c r="E40" s="58" t="s">
        <v>115</v>
      </c>
      <c r="F40" s="47">
        <v>0.95</v>
      </c>
      <c r="G40" s="48">
        <v>0</v>
      </c>
      <c r="H40" s="48">
        <v>0.8</v>
      </c>
      <c r="I40" s="48">
        <v>0</v>
      </c>
      <c r="J40" s="48">
        <v>0</v>
      </c>
      <c r="K40" s="49">
        <f t="shared" si="0"/>
        <v>360507.89999999997</v>
      </c>
      <c r="L40" s="50">
        <f t="shared" si="1"/>
        <v>0</v>
      </c>
      <c r="M40" s="50">
        <f t="shared" si="2"/>
        <v>209692</v>
      </c>
      <c r="N40" s="50">
        <f t="shared" si="3"/>
        <v>0</v>
      </c>
      <c r="O40" s="50">
        <f t="shared" si="4"/>
        <v>0</v>
      </c>
      <c r="P40" s="51">
        <f t="shared" si="10"/>
        <v>570199.89999999991</v>
      </c>
      <c r="Q40" s="24">
        <f t="shared" si="11"/>
        <v>11.845789305406516</v>
      </c>
    </row>
    <row r="41" spans="1:18" x14ac:dyDescent="0.3">
      <c r="A41" s="72"/>
      <c r="B41" s="72"/>
      <c r="C41" s="72"/>
      <c r="D41" s="105"/>
      <c r="E41" s="58" t="s">
        <v>116</v>
      </c>
      <c r="F41" s="47">
        <v>0.95</v>
      </c>
      <c r="G41" s="48">
        <v>0</v>
      </c>
      <c r="H41" s="48">
        <v>0</v>
      </c>
      <c r="I41" s="48">
        <v>0.9</v>
      </c>
      <c r="J41" s="48">
        <v>0</v>
      </c>
      <c r="K41" s="49">
        <f t="shared" si="0"/>
        <v>360507.89999999997</v>
      </c>
      <c r="L41" s="50">
        <f t="shared" si="1"/>
        <v>0</v>
      </c>
      <c r="M41" s="50">
        <f t="shared" si="2"/>
        <v>0</v>
      </c>
      <c r="N41" s="50">
        <f t="shared" si="3"/>
        <v>199633.5</v>
      </c>
      <c r="O41" s="50">
        <f t="shared" si="4"/>
        <v>0</v>
      </c>
      <c r="P41" s="51">
        <f t="shared" si="10"/>
        <v>560141.39999999991</v>
      </c>
      <c r="Q41" s="24">
        <f t="shared" si="11"/>
        <v>9.8727954979217518</v>
      </c>
    </row>
    <row r="42" spans="1:18" x14ac:dyDescent="0.3">
      <c r="A42" s="72"/>
      <c r="B42" s="72"/>
      <c r="C42" s="72"/>
      <c r="D42" s="105"/>
      <c r="E42" s="58" t="s">
        <v>117</v>
      </c>
      <c r="F42" s="47">
        <v>0.95</v>
      </c>
      <c r="G42" s="48">
        <v>0</v>
      </c>
      <c r="H42" s="48">
        <v>0</v>
      </c>
      <c r="I42" s="48">
        <v>0</v>
      </c>
      <c r="J42" s="48">
        <v>1</v>
      </c>
      <c r="K42" s="49">
        <f t="shared" ref="K42:K73" si="12">A$5*F42</f>
        <v>360507.89999999997</v>
      </c>
      <c r="L42" s="50">
        <f t="shared" ref="L42:L73" si="13">B$5*G42</f>
        <v>0</v>
      </c>
      <c r="M42" s="50">
        <f t="shared" ref="M42:M73" si="14">C$5*H42</f>
        <v>0</v>
      </c>
      <c r="N42" s="50">
        <f t="shared" ref="N42:N73" si="15">D$5*I42</f>
        <v>0</v>
      </c>
      <c r="O42" s="50">
        <f t="shared" ref="O42:O73" si="16">E$5*J42</f>
        <v>199370</v>
      </c>
      <c r="P42" s="51">
        <f t="shared" si="10"/>
        <v>559877.89999999991</v>
      </c>
      <c r="Q42" s="24">
        <f t="shared" si="11"/>
        <v>9.8211094743325269</v>
      </c>
    </row>
    <row r="43" spans="1:18" x14ac:dyDescent="0.3">
      <c r="A43" s="72"/>
      <c r="B43" s="72"/>
      <c r="C43" s="72"/>
      <c r="D43" s="105"/>
      <c r="E43" s="40" t="s">
        <v>110</v>
      </c>
      <c r="F43" s="47">
        <v>0</v>
      </c>
      <c r="G43" s="48">
        <v>1.9</v>
      </c>
      <c r="H43" s="48">
        <v>0</v>
      </c>
      <c r="I43" s="48">
        <v>0</v>
      </c>
      <c r="J43" s="48">
        <v>0</v>
      </c>
      <c r="K43" s="49">
        <f t="shared" si="12"/>
        <v>0</v>
      </c>
      <c r="L43" s="50">
        <f t="shared" si="13"/>
        <v>551953.79999999993</v>
      </c>
      <c r="M43" s="50">
        <f t="shared" si="14"/>
        <v>0</v>
      </c>
      <c r="N43" s="50">
        <f t="shared" si="15"/>
        <v>0</v>
      </c>
      <c r="O43" s="50">
        <f t="shared" si="16"/>
        <v>0</v>
      </c>
      <c r="P43" s="51">
        <f t="shared" si="10"/>
        <v>551953.79999999993</v>
      </c>
      <c r="Q43" s="24">
        <f t="shared" si="11"/>
        <v>8.2667822655151095</v>
      </c>
    </row>
    <row r="44" spans="1:18" x14ac:dyDescent="0.3">
      <c r="A44" s="72"/>
      <c r="B44" s="72"/>
      <c r="C44" s="72"/>
      <c r="D44" s="105"/>
      <c r="E44" s="46" t="s">
        <v>87</v>
      </c>
      <c r="F44" s="47">
        <v>0</v>
      </c>
      <c r="G44" s="48">
        <v>1</v>
      </c>
      <c r="H44" s="48">
        <v>0.95</v>
      </c>
      <c r="I44" s="48">
        <v>0</v>
      </c>
      <c r="J44" s="48">
        <v>0</v>
      </c>
      <c r="K44" s="49">
        <f t="shared" si="12"/>
        <v>0</v>
      </c>
      <c r="L44" s="50">
        <f t="shared" si="13"/>
        <v>290502</v>
      </c>
      <c r="M44" s="50">
        <f t="shared" si="14"/>
        <v>249009.25</v>
      </c>
      <c r="N44" s="50">
        <f t="shared" si="15"/>
        <v>0</v>
      </c>
      <c r="O44" s="50">
        <f t="shared" si="16"/>
        <v>0</v>
      </c>
      <c r="P44" s="51">
        <f t="shared" si="10"/>
        <v>539511.25</v>
      </c>
      <c r="Q44" s="24">
        <f t="shared" si="11"/>
        <v>5.8261525394804714</v>
      </c>
    </row>
    <row r="45" spans="1:18" x14ac:dyDescent="0.3">
      <c r="A45" s="72"/>
      <c r="B45" s="72"/>
      <c r="C45" s="72"/>
      <c r="D45" s="105"/>
      <c r="E45" s="46" t="s">
        <v>88</v>
      </c>
      <c r="F45" s="47">
        <v>0</v>
      </c>
      <c r="G45" s="48">
        <v>1</v>
      </c>
      <c r="H45" s="48">
        <v>0</v>
      </c>
      <c r="I45" s="48">
        <v>1.05</v>
      </c>
      <c r="J45" s="48">
        <v>0</v>
      </c>
      <c r="K45" s="49">
        <f t="shared" si="12"/>
        <v>0</v>
      </c>
      <c r="L45" s="50">
        <f t="shared" si="13"/>
        <v>290502</v>
      </c>
      <c r="M45" s="50">
        <f t="shared" si="14"/>
        <v>0</v>
      </c>
      <c r="N45" s="50">
        <f t="shared" si="15"/>
        <v>232905.75</v>
      </c>
      <c r="O45" s="50">
        <f t="shared" si="16"/>
        <v>0</v>
      </c>
      <c r="P45" s="51">
        <f t="shared" si="10"/>
        <v>523407.75</v>
      </c>
      <c r="Q45" s="24">
        <f t="shared" si="11"/>
        <v>2.6674205437722751</v>
      </c>
    </row>
    <row r="46" spans="1:18" x14ac:dyDescent="0.3">
      <c r="A46" s="72"/>
      <c r="B46" s="72"/>
      <c r="C46" s="72"/>
      <c r="D46" s="105"/>
      <c r="E46" s="46" t="s">
        <v>89</v>
      </c>
      <c r="F46" s="47">
        <v>0</v>
      </c>
      <c r="G46" s="48">
        <v>1</v>
      </c>
      <c r="H46" s="48">
        <v>0</v>
      </c>
      <c r="I46" s="48">
        <v>0</v>
      </c>
      <c r="J46" s="48">
        <v>1.1000000000000001</v>
      </c>
      <c r="K46" s="49">
        <f t="shared" si="12"/>
        <v>0</v>
      </c>
      <c r="L46" s="50">
        <f t="shared" si="13"/>
        <v>290502</v>
      </c>
      <c r="M46" s="50">
        <f t="shared" si="14"/>
        <v>0</v>
      </c>
      <c r="N46" s="50">
        <f t="shared" si="15"/>
        <v>0</v>
      </c>
      <c r="O46" s="50">
        <f t="shared" si="16"/>
        <v>219307.00000000003</v>
      </c>
      <c r="P46" s="51">
        <f t="shared" si="10"/>
        <v>509809</v>
      </c>
      <c r="Q46" s="25">
        <f t="shared" si="11"/>
        <v>0</v>
      </c>
    </row>
    <row r="47" spans="1:18" x14ac:dyDescent="0.3">
      <c r="A47" s="72"/>
      <c r="B47" s="72"/>
      <c r="C47" s="72"/>
      <c r="D47" s="105"/>
      <c r="E47" s="46" t="s">
        <v>111</v>
      </c>
      <c r="F47" s="47">
        <v>0</v>
      </c>
      <c r="G47" s="48">
        <v>0</v>
      </c>
      <c r="H47" s="48">
        <v>1.9</v>
      </c>
      <c r="I47" s="48">
        <v>0</v>
      </c>
      <c r="J47" s="48">
        <v>0</v>
      </c>
      <c r="K47" s="49">
        <f t="shared" si="12"/>
        <v>0</v>
      </c>
      <c r="L47" s="50">
        <f t="shared" si="13"/>
        <v>0</v>
      </c>
      <c r="M47" s="50">
        <f t="shared" si="14"/>
        <v>498018.5</v>
      </c>
      <c r="N47" s="50">
        <f t="shared" si="15"/>
        <v>0</v>
      </c>
      <c r="O47" s="50">
        <f t="shared" si="16"/>
        <v>0</v>
      </c>
      <c r="P47" s="51">
        <f t="shared" si="10"/>
        <v>498018.5</v>
      </c>
      <c r="Q47" s="24">
        <f t="shared" si="11"/>
        <v>-2.3127288847391867</v>
      </c>
    </row>
    <row r="48" spans="1:18" x14ac:dyDescent="0.3">
      <c r="A48" s="72"/>
      <c r="B48" s="72"/>
      <c r="C48" s="72"/>
      <c r="D48" s="105"/>
      <c r="E48" s="46" t="s">
        <v>90</v>
      </c>
      <c r="F48" s="47">
        <v>0</v>
      </c>
      <c r="G48" s="48">
        <v>0</v>
      </c>
      <c r="H48" s="48">
        <v>1.2</v>
      </c>
      <c r="I48" s="48">
        <v>0.8</v>
      </c>
      <c r="J48" s="48">
        <v>0</v>
      </c>
      <c r="K48" s="49">
        <f t="shared" si="12"/>
        <v>0</v>
      </c>
      <c r="L48" s="50">
        <f t="shared" si="13"/>
        <v>0</v>
      </c>
      <c r="M48" s="50">
        <f t="shared" si="14"/>
        <v>314538</v>
      </c>
      <c r="N48" s="50">
        <f t="shared" si="15"/>
        <v>177452</v>
      </c>
      <c r="O48" s="50">
        <f t="shared" si="16"/>
        <v>0</v>
      </c>
      <c r="P48" s="51">
        <f t="shared" si="10"/>
        <v>491990</v>
      </c>
      <c r="Q48" s="24">
        <f t="shared" si="11"/>
        <v>-3.4952305667416619</v>
      </c>
    </row>
    <row r="49" spans="1:17" x14ac:dyDescent="0.3">
      <c r="A49" s="72"/>
      <c r="B49" s="72"/>
      <c r="C49" s="72"/>
      <c r="D49" s="105"/>
      <c r="E49" s="46" t="s">
        <v>91</v>
      </c>
      <c r="F49" s="47">
        <v>0</v>
      </c>
      <c r="G49" s="48">
        <v>0</v>
      </c>
      <c r="H49" s="48">
        <v>1.2</v>
      </c>
      <c r="I49" s="48">
        <v>0</v>
      </c>
      <c r="J49" s="48">
        <v>0.85</v>
      </c>
      <c r="K49" s="49">
        <f t="shared" si="12"/>
        <v>0</v>
      </c>
      <c r="L49" s="50">
        <f t="shared" si="13"/>
        <v>0</v>
      </c>
      <c r="M49" s="50">
        <f t="shared" si="14"/>
        <v>314538</v>
      </c>
      <c r="N49" s="50">
        <f t="shared" si="15"/>
        <v>0</v>
      </c>
      <c r="O49" s="50">
        <f t="shared" si="16"/>
        <v>169464.5</v>
      </c>
      <c r="P49" s="51">
        <f t="shared" si="10"/>
        <v>484002.5</v>
      </c>
      <c r="Q49" s="24">
        <f t="shared" si="11"/>
        <v>-5.0619938055232447</v>
      </c>
    </row>
    <row r="50" spans="1:17" x14ac:dyDescent="0.3">
      <c r="A50" s="72"/>
      <c r="B50" s="72"/>
      <c r="C50" s="72"/>
      <c r="D50" s="105"/>
      <c r="E50" s="46" t="s">
        <v>112</v>
      </c>
      <c r="F50" s="47">
        <v>0</v>
      </c>
      <c r="G50" s="48">
        <v>0</v>
      </c>
      <c r="H50" s="48">
        <v>0</v>
      </c>
      <c r="I50" s="48">
        <v>2.15</v>
      </c>
      <c r="J50" s="48">
        <v>0</v>
      </c>
      <c r="K50" s="49">
        <f t="shared" si="12"/>
        <v>0</v>
      </c>
      <c r="L50" s="50">
        <f t="shared" si="13"/>
        <v>0</v>
      </c>
      <c r="M50" s="50">
        <f t="shared" si="14"/>
        <v>0</v>
      </c>
      <c r="N50" s="50">
        <f t="shared" si="15"/>
        <v>476902.25</v>
      </c>
      <c r="O50" s="50">
        <f t="shared" si="16"/>
        <v>0</v>
      </c>
      <c r="P50" s="51">
        <f t="shared" si="10"/>
        <v>476902.25</v>
      </c>
      <c r="Q50" s="24">
        <f t="shared" si="11"/>
        <v>-6.4547212779688081</v>
      </c>
    </row>
    <row r="51" spans="1:17" x14ac:dyDescent="0.3">
      <c r="A51" s="72"/>
      <c r="B51" s="72"/>
      <c r="C51" s="72"/>
      <c r="D51" s="105"/>
      <c r="E51" s="46" t="s">
        <v>92</v>
      </c>
      <c r="F51" s="47">
        <v>0</v>
      </c>
      <c r="G51" s="48">
        <v>0</v>
      </c>
      <c r="H51" s="48">
        <v>0</v>
      </c>
      <c r="I51" s="48">
        <v>1.3</v>
      </c>
      <c r="J51" s="48">
        <v>0.9</v>
      </c>
      <c r="K51" s="49">
        <f t="shared" si="12"/>
        <v>0</v>
      </c>
      <c r="L51" s="50">
        <f t="shared" si="13"/>
        <v>0</v>
      </c>
      <c r="M51" s="50">
        <f t="shared" si="14"/>
        <v>0</v>
      </c>
      <c r="N51" s="50">
        <f t="shared" si="15"/>
        <v>288359.5</v>
      </c>
      <c r="O51" s="50">
        <f t="shared" si="16"/>
        <v>179433</v>
      </c>
      <c r="P51" s="51">
        <f t="shared" si="10"/>
        <v>467792.5</v>
      </c>
      <c r="Q51" s="24">
        <f t="shared" si="11"/>
        <v>-8.2416159777485287</v>
      </c>
    </row>
    <row r="52" spans="1:17" x14ac:dyDescent="0.3">
      <c r="A52" s="72" t="s">
        <v>19</v>
      </c>
      <c r="B52" s="72" t="s">
        <v>0</v>
      </c>
      <c r="C52" s="72" t="s">
        <v>25</v>
      </c>
      <c r="D52" s="105" t="s">
        <v>93</v>
      </c>
      <c r="E52" s="58" t="s">
        <v>113</v>
      </c>
      <c r="F52" s="47">
        <v>0.99</v>
      </c>
      <c r="G52" s="52">
        <v>0</v>
      </c>
      <c r="H52" s="52">
        <v>0</v>
      </c>
      <c r="I52" s="52">
        <v>0</v>
      </c>
      <c r="J52" s="52">
        <v>0</v>
      </c>
      <c r="K52" s="49">
        <f t="shared" si="12"/>
        <v>375687.18</v>
      </c>
      <c r="L52" s="50">
        <f t="shared" si="13"/>
        <v>0</v>
      </c>
      <c r="M52" s="50">
        <f t="shared" si="14"/>
        <v>0</v>
      </c>
      <c r="N52" s="50">
        <f t="shared" si="15"/>
        <v>0</v>
      </c>
      <c r="O52" s="50">
        <f t="shared" si="16"/>
        <v>0</v>
      </c>
      <c r="P52" s="51">
        <f t="shared" ref="P52:P65" si="17">SUM(K52:O52)</f>
        <v>375687.18</v>
      </c>
      <c r="Q52" s="24">
        <f t="shared" ref="Q52:Q57" si="18">(P52-P$60)/P$60*100</f>
        <v>18.303755335580664</v>
      </c>
    </row>
    <row r="53" spans="1:17" x14ac:dyDescent="0.3">
      <c r="A53" s="72"/>
      <c r="B53" s="72"/>
      <c r="C53" s="72"/>
      <c r="D53" s="105"/>
      <c r="E53" s="58" t="s">
        <v>114</v>
      </c>
      <c r="F53" s="47">
        <v>0.7</v>
      </c>
      <c r="G53" s="52">
        <v>0.36</v>
      </c>
      <c r="H53" s="52">
        <v>0</v>
      </c>
      <c r="I53" s="52">
        <v>0</v>
      </c>
      <c r="J53" s="52">
        <v>0</v>
      </c>
      <c r="K53" s="49">
        <f t="shared" si="12"/>
        <v>265637.39999999997</v>
      </c>
      <c r="L53" s="50">
        <f t="shared" si="13"/>
        <v>104580.72</v>
      </c>
      <c r="M53" s="50">
        <f t="shared" si="14"/>
        <v>0</v>
      </c>
      <c r="N53" s="50">
        <f t="shared" si="15"/>
        <v>0</v>
      </c>
      <c r="O53" s="50">
        <f t="shared" si="16"/>
        <v>0</v>
      </c>
      <c r="P53" s="51">
        <f t="shared" si="17"/>
        <v>370218.12</v>
      </c>
      <c r="Q53" s="24">
        <f t="shared" si="18"/>
        <v>16.581550345366171</v>
      </c>
    </row>
    <row r="54" spans="1:17" x14ac:dyDescent="0.3">
      <c r="A54" s="72"/>
      <c r="B54" s="72"/>
      <c r="C54" s="72"/>
      <c r="D54" s="105"/>
      <c r="E54" s="58" t="s">
        <v>115</v>
      </c>
      <c r="F54" s="47">
        <v>0.7</v>
      </c>
      <c r="G54" s="52">
        <v>0</v>
      </c>
      <c r="H54" s="52">
        <v>0.38</v>
      </c>
      <c r="I54" s="52">
        <v>0</v>
      </c>
      <c r="J54" s="52">
        <v>0</v>
      </c>
      <c r="K54" s="49">
        <f t="shared" si="12"/>
        <v>265637.39999999997</v>
      </c>
      <c r="L54" s="50">
        <f t="shared" si="13"/>
        <v>0</v>
      </c>
      <c r="M54" s="50">
        <f t="shared" si="14"/>
        <v>99603.7</v>
      </c>
      <c r="N54" s="50">
        <f t="shared" si="15"/>
        <v>0</v>
      </c>
      <c r="O54" s="50">
        <f t="shared" si="16"/>
        <v>0</v>
      </c>
      <c r="P54" s="51">
        <f t="shared" si="17"/>
        <v>365241.1</v>
      </c>
      <c r="Q54" s="24">
        <f t="shared" si="18"/>
        <v>15.014288570875239</v>
      </c>
    </row>
    <row r="55" spans="1:17" x14ac:dyDescent="0.3">
      <c r="A55" s="72"/>
      <c r="B55" s="72"/>
      <c r="C55" s="72"/>
      <c r="D55" s="105"/>
      <c r="E55" s="58" t="s">
        <v>116</v>
      </c>
      <c r="F55" s="47">
        <v>0.7</v>
      </c>
      <c r="G55" s="52">
        <v>0</v>
      </c>
      <c r="H55" s="52">
        <v>0</v>
      </c>
      <c r="I55" s="52">
        <v>0.43</v>
      </c>
      <c r="J55" s="52">
        <v>0</v>
      </c>
      <c r="K55" s="49">
        <f t="shared" si="12"/>
        <v>265637.39999999997</v>
      </c>
      <c r="L55" s="50">
        <f t="shared" si="13"/>
        <v>0</v>
      </c>
      <c r="M55" s="50">
        <f t="shared" si="14"/>
        <v>0</v>
      </c>
      <c r="N55" s="50">
        <f t="shared" si="15"/>
        <v>95380.45</v>
      </c>
      <c r="O55" s="50">
        <f t="shared" si="16"/>
        <v>0</v>
      </c>
      <c r="P55" s="51">
        <f t="shared" si="17"/>
        <v>361017.85</v>
      </c>
      <c r="Q55" s="24">
        <f t="shared" si="18"/>
        <v>13.684388693213748</v>
      </c>
    </row>
    <row r="56" spans="1:17" x14ac:dyDescent="0.3">
      <c r="A56" s="72"/>
      <c r="B56" s="72"/>
      <c r="C56" s="72"/>
      <c r="D56" s="105"/>
      <c r="E56" s="58" t="s">
        <v>117</v>
      </c>
      <c r="F56" s="47">
        <v>0.7</v>
      </c>
      <c r="G56" s="52">
        <v>0</v>
      </c>
      <c r="H56" s="52">
        <v>0</v>
      </c>
      <c r="I56" s="52">
        <v>0</v>
      </c>
      <c r="J56" s="52">
        <v>0.45</v>
      </c>
      <c r="K56" s="49">
        <f t="shared" si="12"/>
        <v>265637.39999999997</v>
      </c>
      <c r="L56" s="50">
        <f t="shared" si="13"/>
        <v>0</v>
      </c>
      <c r="M56" s="50">
        <f t="shared" si="14"/>
        <v>0</v>
      </c>
      <c r="N56" s="50">
        <f t="shared" si="15"/>
        <v>0</v>
      </c>
      <c r="O56" s="50">
        <f t="shared" si="16"/>
        <v>89716.5</v>
      </c>
      <c r="P56" s="51">
        <f t="shared" si="17"/>
        <v>355353.89999999997</v>
      </c>
      <c r="Q56" s="24">
        <f t="shared" si="18"/>
        <v>11.900812913404165</v>
      </c>
    </row>
    <row r="57" spans="1:17" x14ac:dyDescent="0.3">
      <c r="A57" s="72"/>
      <c r="B57" s="72"/>
      <c r="C57" s="72"/>
      <c r="D57" s="105"/>
      <c r="E57" s="40" t="s">
        <v>110</v>
      </c>
      <c r="F57" s="47">
        <v>0</v>
      </c>
      <c r="G57" s="52">
        <v>1.2</v>
      </c>
      <c r="H57" s="52">
        <v>0</v>
      </c>
      <c r="I57" s="52">
        <v>0</v>
      </c>
      <c r="J57" s="52">
        <v>0</v>
      </c>
      <c r="K57" s="49">
        <f t="shared" si="12"/>
        <v>0</v>
      </c>
      <c r="L57" s="50">
        <f t="shared" si="13"/>
        <v>348602.39999999997</v>
      </c>
      <c r="M57" s="50">
        <f t="shared" si="14"/>
        <v>0</v>
      </c>
      <c r="N57" s="50">
        <f t="shared" si="15"/>
        <v>0</v>
      </c>
      <c r="O57" s="50">
        <f t="shared" si="16"/>
        <v>0</v>
      </c>
      <c r="P57" s="51">
        <f t="shared" si="17"/>
        <v>348602.39999999997</v>
      </c>
      <c r="Q57" s="24">
        <f t="shared" si="18"/>
        <v>9.7747680370573775</v>
      </c>
    </row>
    <row r="58" spans="1:17" x14ac:dyDescent="0.3">
      <c r="A58" s="72"/>
      <c r="B58" s="72"/>
      <c r="C58" s="72"/>
      <c r="D58" s="105"/>
      <c r="E58" s="46" t="s">
        <v>87</v>
      </c>
      <c r="F58" s="47">
        <v>0</v>
      </c>
      <c r="G58" s="52">
        <v>0.75</v>
      </c>
      <c r="H58" s="52">
        <v>0.45</v>
      </c>
      <c r="I58" s="52">
        <v>0</v>
      </c>
      <c r="J58" s="52">
        <v>0</v>
      </c>
      <c r="K58" s="49">
        <f t="shared" si="12"/>
        <v>0</v>
      </c>
      <c r="L58" s="50">
        <f t="shared" si="13"/>
        <v>217876.5</v>
      </c>
      <c r="M58" s="50">
        <f t="shared" si="14"/>
        <v>117951.75</v>
      </c>
      <c r="N58" s="50">
        <f t="shared" si="15"/>
        <v>0</v>
      </c>
      <c r="O58" s="50">
        <f t="shared" si="16"/>
        <v>0</v>
      </c>
      <c r="P58" s="51">
        <f t="shared" si="17"/>
        <v>335828.25</v>
      </c>
      <c r="Q58" s="24">
        <f>(P58-P$60)/P$60*100</f>
        <v>5.7521928823235813</v>
      </c>
    </row>
    <row r="59" spans="1:17" x14ac:dyDescent="0.3">
      <c r="A59" s="72"/>
      <c r="B59" s="72"/>
      <c r="C59" s="72"/>
      <c r="D59" s="105"/>
      <c r="E59" s="46" t="s">
        <v>88</v>
      </c>
      <c r="F59" s="47">
        <v>0</v>
      </c>
      <c r="G59" s="52">
        <v>0.75</v>
      </c>
      <c r="H59" s="52">
        <v>0</v>
      </c>
      <c r="I59" s="52">
        <v>0.5</v>
      </c>
      <c r="J59" s="52">
        <v>0</v>
      </c>
      <c r="K59" s="49">
        <f t="shared" si="12"/>
        <v>0</v>
      </c>
      <c r="L59" s="50">
        <f t="shared" si="13"/>
        <v>217876.5</v>
      </c>
      <c r="M59" s="50">
        <f t="shared" si="14"/>
        <v>0</v>
      </c>
      <c r="N59" s="50">
        <f t="shared" si="15"/>
        <v>110907.5</v>
      </c>
      <c r="O59" s="50">
        <f t="shared" si="16"/>
        <v>0</v>
      </c>
      <c r="P59" s="51">
        <f t="shared" si="17"/>
        <v>328784</v>
      </c>
      <c r="Q59" s="24">
        <f>(P59-P$60)/P$60*100</f>
        <v>3.5339611382362155</v>
      </c>
    </row>
    <row r="60" spans="1:17" x14ac:dyDescent="0.3">
      <c r="A60" s="72"/>
      <c r="B60" s="72"/>
      <c r="C60" s="72"/>
      <c r="D60" s="105"/>
      <c r="E60" s="46" t="s">
        <v>89</v>
      </c>
      <c r="F60" s="47">
        <v>0</v>
      </c>
      <c r="G60" s="52">
        <v>0.75</v>
      </c>
      <c r="H60" s="52">
        <v>0</v>
      </c>
      <c r="I60" s="52">
        <v>0</v>
      </c>
      <c r="J60" s="52">
        <v>0.5</v>
      </c>
      <c r="K60" s="49">
        <f t="shared" si="12"/>
        <v>0</v>
      </c>
      <c r="L60" s="50">
        <f t="shared" si="13"/>
        <v>217876.5</v>
      </c>
      <c r="M60" s="50">
        <f t="shared" si="14"/>
        <v>0</v>
      </c>
      <c r="N60" s="50">
        <f t="shared" si="15"/>
        <v>0</v>
      </c>
      <c r="O60" s="50">
        <f t="shared" si="16"/>
        <v>99685</v>
      </c>
      <c r="P60" s="51">
        <f t="shared" si="17"/>
        <v>317561.5</v>
      </c>
      <c r="Q60" s="25">
        <f>(P60-P$60)/P$60*100</f>
        <v>0</v>
      </c>
    </row>
    <row r="61" spans="1:17" x14ac:dyDescent="0.3">
      <c r="A61" s="72"/>
      <c r="B61" s="72"/>
      <c r="C61" s="72"/>
      <c r="D61" s="105"/>
      <c r="E61" s="46" t="s">
        <v>111</v>
      </c>
      <c r="F61" s="47">
        <v>0</v>
      </c>
      <c r="G61" s="48">
        <v>0</v>
      </c>
      <c r="H61" s="48">
        <v>1.18</v>
      </c>
      <c r="I61" s="48">
        <v>0</v>
      </c>
      <c r="J61" s="48">
        <v>0</v>
      </c>
      <c r="K61" s="49">
        <f t="shared" si="12"/>
        <v>0</v>
      </c>
      <c r="L61" s="50">
        <f t="shared" si="13"/>
        <v>0</v>
      </c>
      <c r="M61" s="50">
        <f t="shared" si="14"/>
        <v>309295.7</v>
      </c>
      <c r="N61" s="50">
        <f t="shared" si="15"/>
        <v>0</v>
      </c>
      <c r="O61" s="50">
        <f t="shared" si="16"/>
        <v>0</v>
      </c>
      <c r="P61" s="51">
        <f t="shared" si="17"/>
        <v>309295.7</v>
      </c>
      <c r="Q61" s="26">
        <f t="shared" ref="Q61:Q65" si="19">(P61-P$60)/P$60*100</f>
        <v>-2.6028973915288813</v>
      </c>
    </row>
    <row r="62" spans="1:17" x14ac:dyDescent="0.3">
      <c r="A62" s="72"/>
      <c r="B62" s="72"/>
      <c r="C62" s="72"/>
      <c r="D62" s="105"/>
      <c r="E62" s="46" t="s">
        <v>90</v>
      </c>
      <c r="F62" s="47">
        <v>0</v>
      </c>
      <c r="G62" s="48">
        <v>0</v>
      </c>
      <c r="H62" s="48">
        <v>0.8</v>
      </c>
      <c r="I62" s="48">
        <v>0.43</v>
      </c>
      <c r="J62" s="48">
        <v>0</v>
      </c>
      <c r="K62" s="49">
        <f t="shared" si="12"/>
        <v>0</v>
      </c>
      <c r="L62" s="50">
        <f t="shared" si="13"/>
        <v>0</v>
      </c>
      <c r="M62" s="50">
        <f t="shared" si="14"/>
        <v>209692</v>
      </c>
      <c r="N62" s="50">
        <f t="shared" si="15"/>
        <v>95380.45</v>
      </c>
      <c r="O62" s="50">
        <f t="shared" si="16"/>
        <v>0</v>
      </c>
      <c r="P62" s="51">
        <f t="shared" si="17"/>
        <v>305072.45</v>
      </c>
      <c r="Q62" s="26">
        <f t="shared" si="19"/>
        <v>-3.9327972691903739</v>
      </c>
    </row>
    <row r="63" spans="1:17" x14ac:dyDescent="0.3">
      <c r="A63" s="72"/>
      <c r="B63" s="72"/>
      <c r="C63" s="72"/>
      <c r="D63" s="105"/>
      <c r="E63" s="46" t="s">
        <v>91</v>
      </c>
      <c r="F63" s="47">
        <v>0</v>
      </c>
      <c r="G63" s="48">
        <v>0</v>
      </c>
      <c r="H63" s="48">
        <v>0.8</v>
      </c>
      <c r="I63" s="48">
        <v>0</v>
      </c>
      <c r="J63" s="48">
        <v>0.45</v>
      </c>
      <c r="K63" s="49">
        <f t="shared" si="12"/>
        <v>0</v>
      </c>
      <c r="L63" s="50">
        <f t="shared" si="13"/>
        <v>0</v>
      </c>
      <c r="M63" s="50">
        <f t="shared" si="14"/>
        <v>209692</v>
      </c>
      <c r="N63" s="50">
        <f t="shared" si="15"/>
        <v>0</v>
      </c>
      <c r="O63" s="50">
        <f t="shared" si="16"/>
        <v>89716.5</v>
      </c>
      <c r="P63" s="51">
        <f t="shared" si="17"/>
        <v>299408.5</v>
      </c>
      <c r="Q63" s="26">
        <f t="shared" si="19"/>
        <v>-5.7163730489999569</v>
      </c>
    </row>
    <row r="64" spans="1:17" x14ac:dyDescent="0.3">
      <c r="A64" s="72"/>
      <c r="B64" s="72"/>
      <c r="C64" s="72"/>
      <c r="D64" s="105"/>
      <c r="E64" s="46" t="s">
        <v>112</v>
      </c>
      <c r="F64" s="47">
        <v>0</v>
      </c>
      <c r="G64" s="48">
        <v>0</v>
      </c>
      <c r="H64" s="48">
        <v>0</v>
      </c>
      <c r="I64" s="48">
        <v>1.33</v>
      </c>
      <c r="J64" s="48">
        <v>0</v>
      </c>
      <c r="K64" s="49">
        <f t="shared" si="12"/>
        <v>0</v>
      </c>
      <c r="L64" s="50">
        <f t="shared" si="13"/>
        <v>0</v>
      </c>
      <c r="M64" s="50">
        <f t="shared" si="14"/>
        <v>0</v>
      </c>
      <c r="N64" s="50">
        <f t="shared" si="15"/>
        <v>295013.95</v>
      </c>
      <c r="O64" s="50">
        <f t="shared" si="16"/>
        <v>0</v>
      </c>
      <c r="P64" s="51">
        <f t="shared" si="17"/>
        <v>295013.95</v>
      </c>
      <c r="Q64" s="26">
        <f t="shared" si="19"/>
        <v>-7.1002152338995721</v>
      </c>
    </row>
    <row r="65" spans="1:17" x14ac:dyDescent="0.3">
      <c r="A65" s="72"/>
      <c r="B65" s="72"/>
      <c r="C65" s="72"/>
      <c r="D65" s="105"/>
      <c r="E65" s="46" t="s">
        <v>92</v>
      </c>
      <c r="F65" s="47">
        <v>0</v>
      </c>
      <c r="G65" s="48">
        <v>0</v>
      </c>
      <c r="H65" s="48">
        <v>0</v>
      </c>
      <c r="I65" s="48">
        <v>0.85</v>
      </c>
      <c r="J65" s="48">
        <v>0.5</v>
      </c>
      <c r="K65" s="49">
        <f t="shared" si="12"/>
        <v>0</v>
      </c>
      <c r="L65" s="50">
        <f t="shared" si="13"/>
        <v>0</v>
      </c>
      <c r="M65" s="50">
        <f t="shared" si="14"/>
        <v>0</v>
      </c>
      <c r="N65" s="50">
        <f t="shared" si="15"/>
        <v>188542.75</v>
      </c>
      <c r="O65" s="50">
        <f t="shared" si="16"/>
        <v>99685</v>
      </c>
      <c r="P65" s="51">
        <f t="shared" si="17"/>
        <v>288227.75</v>
      </c>
      <c r="Q65" s="26">
        <f t="shared" si="19"/>
        <v>-9.2371871275327777</v>
      </c>
    </row>
    <row r="66" spans="1:17" x14ac:dyDescent="0.3">
      <c r="A66" s="72" t="s">
        <v>20</v>
      </c>
      <c r="B66" s="72" t="s">
        <v>17</v>
      </c>
      <c r="C66" s="72" t="s">
        <v>94</v>
      </c>
      <c r="D66" s="105" t="s">
        <v>35</v>
      </c>
      <c r="E66" s="58" t="s">
        <v>113</v>
      </c>
      <c r="F66" s="47">
        <v>1.5</v>
      </c>
      <c r="G66" s="47">
        <v>0</v>
      </c>
      <c r="H66" s="47">
        <v>0</v>
      </c>
      <c r="I66" s="47">
        <v>0</v>
      </c>
      <c r="J66" s="47">
        <v>0</v>
      </c>
      <c r="K66" s="49">
        <f t="shared" si="12"/>
        <v>569223</v>
      </c>
      <c r="L66" s="50">
        <f t="shared" si="13"/>
        <v>0</v>
      </c>
      <c r="M66" s="50">
        <f t="shared" si="14"/>
        <v>0</v>
      </c>
      <c r="N66" s="50">
        <f t="shared" si="15"/>
        <v>0</v>
      </c>
      <c r="O66" s="50">
        <f t="shared" si="16"/>
        <v>0</v>
      </c>
      <c r="P66" s="51">
        <f>SUM(K66:O66)</f>
        <v>569223</v>
      </c>
      <c r="Q66" s="24">
        <f>(P66-P$74)/P$74*100</f>
        <v>16.198313028709542</v>
      </c>
    </row>
    <row r="67" spans="1:17" x14ac:dyDescent="0.3">
      <c r="A67" s="72"/>
      <c r="B67" s="72"/>
      <c r="C67" s="72"/>
      <c r="D67" s="105"/>
      <c r="E67" s="58" t="s">
        <v>114</v>
      </c>
      <c r="F67" s="47">
        <v>0.9</v>
      </c>
      <c r="G67" s="48">
        <v>0.75</v>
      </c>
      <c r="H67" s="48">
        <v>0</v>
      </c>
      <c r="I67" s="48">
        <v>0</v>
      </c>
      <c r="J67" s="48">
        <v>0</v>
      </c>
      <c r="K67" s="49">
        <f t="shared" si="12"/>
        <v>341533.8</v>
      </c>
      <c r="L67" s="50">
        <f t="shared" si="13"/>
        <v>217876.5</v>
      </c>
      <c r="M67" s="50">
        <f t="shared" si="14"/>
        <v>0</v>
      </c>
      <c r="N67" s="50">
        <f t="shared" si="15"/>
        <v>0</v>
      </c>
      <c r="O67" s="50">
        <f t="shared" si="16"/>
        <v>0</v>
      </c>
      <c r="P67" s="51">
        <f t="shared" ref="P67:P79" si="20">SUM(K67:O67)</f>
        <v>559410.30000000005</v>
      </c>
      <c r="Q67" s="24">
        <f t="shared" ref="Q67:Q79" si="21">(P67-P$74)/P$74*100</f>
        <v>14.195197929254999</v>
      </c>
    </row>
    <row r="68" spans="1:17" x14ac:dyDescent="0.3">
      <c r="A68" s="72"/>
      <c r="B68" s="72"/>
      <c r="C68" s="72"/>
      <c r="D68" s="105"/>
      <c r="E68" s="58" t="s">
        <v>115</v>
      </c>
      <c r="F68" s="47">
        <v>0.9</v>
      </c>
      <c r="G68" s="48">
        <v>0</v>
      </c>
      <c r="H68" s="48">
        <v>0.8</v>
      </c>
      <c r="I68" s="48">
        <v>0</v>
      </c>
      <c r="J68" s="48">
        <v>0</v>
      </c>
      <c r="K68" s="49">
        <f t="shared" si="12"/>
        <v>341533.8</v>
      </c>
      <c r="L68" s="50">
        <f t="shared" si="13"/>
        <v>0</v>
      </c>
      <c r="M68" s="50">
        <f t="shared" si="14"/>
        <v>209692</v>
      </c>
      <c r="N68" s="50">
        <f t="shared" si="15"/>
        <v>0</v>
      </c>
      <c r="O68" s="50">
        <f t="shared" si="16"/>
        <v>0</v>
      </c>
      <c r="P68" s="51">
        <f t="shared" si="20"/>
        <v>551225.80000000005</v>
      </c>
      <c r="Q68" s="24">
        <f t="shared" si="21"/>
        <v>12.524455367932857</v>
      </c>
    </row>
    <row r="69" spans="1:17" x14ac:dyDescent="0.3">
      <c r="A69" s="72"/>
      <c r="B69" s="72"/>
      <c r="C69" s="72"/>
      <c r="D69" s="105"/>
      <c r="E69" s="58" t="s">
        <v>116</v>
      </c>
      <c r="F69" s="47">
        <v>0.9</v>
      </c>
      <c r="G69" s="48">
        <v>0</v>
      </c>
      <c r="H69" s="48">
        <v>0</v>
      </c>
      <c r="I69" s="48">
        <v>0.9</v>
      </c>
      <c r="J69" s="48">
        <v>0</v>
      </c>
      <c r="K69" s="49">
        <f t="shared" si="12"/>
        <v>341533.8</v>
      </c>
      <c r="L69" s="50">
        <f t="shared" si="13"/>
        <v>0</v>
      </c>
      <c r="M69" s="50">
        <f t="shared" si="14"/>
        <v>0</v>
      </c>
      <c r="N69" s="50">
        <f t="shared" si="15"/>
        <v>199633.5</v>
      </c>
      <c r="O69" s="50">
        <f t="shared" si="16"/>
        <v>0</v>
      </c>
      <c r="P69" s="51">
        <f t="shared" si="20"/>
        <v>541167.30000000005</v>
      </c>
      <c r="Q69" s="24">
        <f t="shared" si="21"/>
        <v>10.471163895874851</v>
      </c>
    </row>
    <row r="70" spans="1:17" x14ac:dyDescent="0.3">
      <c r="A70" s="72"/>
      <c r="B70" s="72"/>
      <c r="C70" s="72"/>
      <c r="D70" s="105"/>
      <c r="E70" s="58" t="s">
        <v>117</v>
      </c>
      <c r="F70" s="47">
        <v>0.9</v>
      </c>
      <c r="G70" s="48">
        <v>0</v>
      </c>
      <c r="H70" s="48">
        <v>0</v>
      </c>
      <c r="I70" s="48">
        <v>0</v>
      </c>
      <c r="J70" s="48">
        <v>1</v>
      </c>
      <c r="K70" s="49">
        <f t="shared" si="12"/>
        <v>341533.8</v>
      </c>
      <c r="L70" s="50">
        <f t="shared" si="13"/>
        <v>0</v>
      </c>
      <c r="M70" s="50">
        <f t="shared" si="14"/>
        <v>0</v>
      </c>
      <c r="N70" s="50">
        <f t="shared" si="15"/>
        <v>0</v>
      </c>
      <c r="O70" s="50">
        <f t="shared" si="16"/>
        <v>199370</v>
      </c>
      <c r="P70" s="51">
        <f t="shared" si="20"/>
        <v>540903.80000000005</v>
      </c>
      <c r="Q70" s="24">
        <f t="shared" si="21"/>
        <v>10.417374334520048</v>
      </c>
    </row>
    <row r="71" spans="1:17" x14ac:dyDescent="0.3">
      <c r="A71" s="72"/>
      <c r="B71" s="72"/>
      <c r="C71" s="72"/>
      <c r="D71" s="105"/>
      <c r="E71" s="40" t="s">
        <v>110</v>
      </c>
      <c r="F71" s="47">
        <v>0</v>
      </c>
      <c r="G71" s="48">
        <v>1.8</v>
      </c>
      <c r="H71" s="48">
        <v>0</v>
      </c>
      <c r="I71" s="48">
        <v>0</v>
      </c>
      <c r="J71" s="48">
        <v>0</v>
      </c>
      <c r="K71" s="49">
        <f t="shared" si="12"/>
        <v>0</v>
      </c>
      <c r="L71" s="50">
        <f t="shared" si="13"/>
        <v>522903.60000000003</v>
      </c>
      <c r="M71" s="50">
        <f t="shared" si="14"/>
        <v>0</v>
      </c>
      <c r="N71" s="50">
        <f t="shared" si="15"/>
        <v>0</v>
      </c>
      <c r="O71" s="50">
        <f t="shared" si="16"/>
        <v>0</v>
      </c>
      <c r="P71" s="51">
        <f t="shared" si="20"/>
        <v>522903.60000000003</v>
      </c>
      <c r="Q71" s="24">
        <f t="shared" si="21"/>
        <v>6.7429042688702427</v>
      </c>
    </row>
    <row r="72" spans="1:17" x14ac:dyDescent="0.3">
      <c r="A72" s="72"/>
      <c r="B72" s="72"/>
      <c r="C72" s="72"/>
      <c r="D72" s="105"/>
      <c r="E72" s="46" t="s">
        <v>87</v>
      </c>
      <c r="F72" s="47">
        <v>0</v>
      </c>
      <c r="G72" s="48">
        <v>1</v>
      </c>
      <c r="H72" s="48">
        <v>0.85</v>
      </c>
      <c r="I72" s="48">
        <v>0</v>
      </c>
      <c r="J72" s="48">
        <v>0</v>
      </c>
      <c r="K72" s="49">
        <f t="shared" si="12"/>
        <v>0</v>
      </c>
      <c r="L72" s="50">
        <f t="shared" si="13"/>
        <v>290502</v>
      </c>
      <c r="M72" s="50">
        <f t="shared" si="14"/>
        <v>222797.75</v>
      </c>
      <c r="N72" s="50">
        <f t="shared" si="15"/>
        <v>0</v>
      </c>
      <c r="O72" s="50">
        <f t="shared" si="16"/>
        <v>0</v>
      </c>
      <c r="P72" s="51">
        <f t="shared" si="20"/>
        <v>513299.75</v>
      </c>
      <c r="Q72" s="24">
        <f t="shared" si="21"/>
        <v>4.7824227553320053</v>
      </c>
    </row>
    <row r="73" spans="1:17" x14ac:dyDescent="0.3">
      <c r="A73" s="72"/>
      <c r="B73" s="72"/>
      <c r="C73" s="72"/>
      <c r="D73" s="105"/>
      <c r="E73" s="46" t="s">
        <v>88</v>
      </c>
      <c r="F73" s="47">
        <v>0</v>
      </c>
      <c r="G73" s="48">
        <v>1</v>
      </c>
      <c r="H73" s="48">
        <v>0</v>
      </c>
      <c r="I73" s="48">
        <v>0.95</v>
      </c>
      <c r="J73" s="48">
        <v>0</v>
      </c>
      <c r="K73" s="49">
        <f t="shared" si="12"/>
        <v>0</v>
      </c>
      <c r="L73" s="50">
        <f t="shared" si="13"/>
        <v>290502</v>
      </c>
      <c r="M73" s="50">
        <f t="shared" si="14"/>
        <v>0</v>
      </c>
      <c r="N73" s="50">
        <f t="shared" si="15"/>
        <v>210724.25</v>
      </c>
      <c r="O73" s="50">
        <f t="shared" si="16"/>
        <v>0</v>
      </c>
      <c r="P73" s="51">
        <f t="shared" si="20"/>
        <v>501226.25</v>
      </c>
      <c r="Q73" s="24">
        <f t="shared" si="21"/>
        <v>2.3177993435019761</v>
      </c>
    </row>
    <row r="74" spans="1:17" x14ac:dyDescent="0.3">
      <c r="A74" s="72"/>
      <c r="B74" s="72"/>
      <c r="C74" s="72"/>
      <c r="D74" s="105"/>
      <c r="E74" s="46" t="s">
        <v>89</v>
      </c>
      <c r="F74" s="47">
        <v>0</v>
      </c>
      <c r="G74" s="48">
        <v>1</v>
      </c>
      <c r="H74" s="48">
        <v>0</v>
      </c>
      <c r="I74" s="48">
        <v>0</v>
      </c>
      <c r="J74" s="48">
        <v>1</v>
      </c>
      <c r="K74" s="49">
        <f t="shared" ref="K74:K105" si="22">A$5*F74</f>
        <v>0</v>
      </c>
      <c r="L74" s="50">
        <f t="shared" ref="L74:L105" si="23">B$5*G74</f>
        <v>290502</v>
      </c>
      <c r="M74" s="50">
        <f t="shared" ref="M74:M105" si="24">C$5*H74</f>
        <v>0</v>
      </c>
      <c r="N74" s="50">
        <f t="shared" ref="N74:N105" si="25">D$5*I74</f>
        <v>0</v>
      </c>
      <c r="O74" s="50">
        <f t="shared" ref="O74:O105" si="26">E$5*J74</f>
        <v>199370</v>
      </c>
      <c r="P74" s="51">
        <f t="shared" si="20"/>
        <v>489872</v>
      </c>
      <c r="Q74" s="25">
        <f t="shared" si="21"/>
        <v>0</v>
      </c>
    </row>
    <row r="75" spans="1:17" x14ac:dyDescent="0.3">
      <c r="A75" s="72"/>
      <c r="B75" s="72"/>
      <c r="C75" s="72"/>
      <c r="D75" s="105"/>
      <c r="E75" s="46" t="s">
        <v>111</v>
      </c>
      <c r="F75" s="47">
        <v>0</v>
      </c>
      <c r="G75" s="48">
        <v>0</v>
      </c>
      <c r="H75" s="48">
        <v>1.85</v>
      </c>
      <c r="I75" s="48">
        <v>0</v>
      </c>
      <c r="J75" s="48">
        <v>0</v>
      </c>
      <c r="K75" s="49">
        <f t="shared" si="22"/>
        <v>0</v>
      </c>
      <c r="L75" s="50">
        <f t="shared" si="23"/>
        <v>0</v>
      </c>
      <c r="M75" s="50">
        <f t="shared" si="24"/>
        <v>484912.75</v>
      </c>
      <c r="N75" s="50">
        <f t="shared" si="25"/>
        <v>0</v>
      </c>
      <c r="O75" s="50">
        <f t="shared" si="26"/>
        <v>0</v>
      </c>
      <c r="P75" s="51">
        <f t="shared" si="20"/>
        <v>484912.75</v>
      </c>
      <c r="Q75" s="24">
        <f t="shared" si="21"/>
        <v>-1.012356288989777</v>
      </c>
    </row>
    <row r="76" spans="1:17" x14ac:dyDescent="0.3">
      <c r="A76" s="72"/>
      <c r="B76" s="72"/>
      <c r="C76" s="72"/>
      <c r="D76" s="105"/>
      <c r="E76" s="46" t="s">
        <v>90</v>
      </c>
      <c r="F76" s="47">
        <v>0</v>
      </c>
      <c r="G76" s="48">
        <v>0</v>
      </c>
      <c r="H76" s="48">
        <v>1.1000000000000001</v>
      </c>
      <c r="I76" s="48">
        <v>0.85</v>
      </c>
      <c r="J76" s="48">
        <v>0</v>
      </c>
      <c r="K76" s="49">
        <f t="shared" si="22"/>
        <v>0</v>
      </c>
      <c r="L76" s="50">
        <f t="shared" si="23"/>
        <v>0</v>
      </c>
      <c r="M76" s="50">
        <f t="shared" si="24"/>
        <v>288326.5</v>
      </c>
      <c r="N76" s="50">
        <f t="shared" si="25"/>
        <v>188542.75</v>
      </c>
      <c r="O76" s="50">
        <f t="shared" si="26"/>
        <v>0</v>
      </c>
      <c r="P76" s="51">
        <f t="shared" si="20"/>
        <v>476869.25</v>
      </c>
      <c r="Q76" s="24">
        <f t="shared" si="21"/>
        <v>-2.6543158212757616</v>
      </c>
    </row>
    <row r="77" spans="1:17" x14ac:dyDescent="0.3">
      <c r="A77" s="72"/>
      <c r="B77" s="72"/>
      <c r="C77" s="72"/>
      <c r="D77" s="105"/>
      <c r="E77" s="46" t="s">
        <v>91</v>
      </c>
      <c r="F77" s="47">
        <v>0</v>
      </c>
      <c r="G77" s="48">
        <v>0</v>
      </c>
      <c r="H77" s="48">
        <v>1.1000000000000001</v>
      </c>
      <c r="I77" s="48">
        <v>0</v>
      </c>
      <c r="J77" s="48">
        <v>0.9</v>
      </c>
      <c r="K77" s="49">
        <f t="shared" si="22"/>
        <v>0</v>
      </c>
      <c r="L77" s="50">
        <f t="shared" si="23"/>
        <v>0</v>
      </c>
      <c r="M77" s="50">
        <f t="shared" si="24"/>
        <v>288326.5</v>
      </c>
      <c r="N77" s="50">
        <f t="shared" si="25"/>
        <v>0</v>
      </c>
      <c r="O77" s="50">
        <f t="shared" si="26"/>
        <v>179433</v>
      </c>
      <c r="P77" s="51">
        <f t="shared" si="20"/>
        <v>467759.5</v>
      </c>
      <c r="Q77" s="24">
        <f t="shared" si="21"/>
        <v>-4.513934252212823</v>
      </c>
    </row>
    <row r="78" spans="1:17" x14ac:dyDescent="0.3">
      <c r="A78" s="72"/>
      <c r="B78" s="72"/>
      <c r="C78" s="72"/>
      <c r="D78" s="105"/>
      <c r="E78" s="46" t="s">
        <v>112</v>
      </c>
      <c r="F78" s="47">
        <v>0</v>
      </c>
      <c r="G78" s="48">
        <v>0</v>
      </c>
      <c r="H78" s="48">
        <v>0</v>
      </c>
      <c r="I78" s="48">
        <v>2.1</v>
      </c>
      <c r="J78" s="48">
        <v>0</v>
      </c>
      <c r="K78" s="49">
        <f t="shared" si="22"/>
        <v>0</v>
      </c>
      <c r="L78" s="50">
        <f t="shared" si="23"/>
        <v>0</v>
      </c>
      <c r="M78" s="50">
        <f t="shared" si="24"/>
        <v>0</v>
      </c>
      <c r="N78" s="50">
        <f t="shared" si="25"/>
        <v>465811.5</v>
      </c>
      <c r="O78" s="50">
        <f t="shared" si="26"/>
        <v>0</v>
      </c>
      <c r="P78" s="51">
        <f t="shared" si="20"/>
        <v>465811.5</v>
      </c>
      <c r="Q78" s="24">
        <f t="shared" si="21"/>
        <v>-4.9115891498187283</v>
      </c>
    </row>
    <row r="79" spans="1:17" x14ac:dyDescent="0.3">
      <c r="A79" s="72"/>
      <c r="B79" s="72"/>
      <c r="C79" s="72"/>
      <c r="D79" s="105"/>
      <c r="E79" s="46" t="s">
        <v>92</v>
      </c>
      <c r="F79" s="47">
        <v>0</v>
      </c>
      <c r="G79" s="48">
        <v>0</v>
      </c>
      <c r="H79" s="48">
        <v>0</v>
      </c>
      <c r="I79" s="48">
        <v>1.2</v>
      </c>
      <c r="J79" s="48">
        <v>0.95</v>
      </c>
      <c r="K79" s="49">
        <f t="shared" si="22"/>
        <v>0</v>
      </c>
      <c r="L79" s="50">
        <f t="shared" si="23"/>
        <v>0</v>
      </c>
      <c r="M79" s="50">
        <f t="shared" si="24"/>
        <v>0</v>
      </c>
      <c r="N79" s="50">
        <f t="shared" si="25"/>
        <v>266178</v>
      </c>
      <c r="O79" s="50">
        <f t="shared" si="26"/>
        <v>189401.5</v>
      </c>
      <c r="P79" s="51">
        <f t="shared" si="20"/>
        <v>455579.5</v>
      </c>
      <c r="Q79" s="24">
        <f t="shared" si="21"/>
        <v>-7.000298037038247</v>
      </c>
    </row>
    <row r="80" spans="1:17" x14ac:dyDescent="0.3">
      <c r="A80" s="72" t="s">
        <v>2</v>
      </c>
      <c r="B80" s="105" t="s">
        <v>95</v>
      </c>
      <c r="C80" s="105" t="s">
        <v>96</v>
      </c>
      <c r="D80" s="105" t="s">
        <v>97</v>
      </c>
      <c r="E80" s="58" t="s">
        <v>113</v>
      </c>
      <c r="F80" s="47">
        <v>1.95</v>
      </c>
      <c r="G80" s="47">
        <v>0</v>
      </c>
      <c r="H80" s="47">
        <v>0</v>
      </c>
      <c r="I80" s="47">
        <v>0</v>
      </c>
      <c r="J80" s="47">
        <v>0</v>
      </c>
      <c r="K80" s="49">
        <f t="shared" si="22"/>
        <v>739989.9</v>
      </c>
      <c r="L80" s="50">
        <f t="shared" si="23"/>
        <v>0</v>
      </c>
      <c r="M80" s="50">
        <f t="shared" si="24"/>
        <v>0</v>
      </c>
      <c r="N80" s="50">
        <f t="shared" si="25"/>
        <v>0</v>
      </c>
      <c r="O80" s="50">
        <f t="shared" si="26"/>
        <v>0</v>
      </c>
      <c r="P80" s="51">
        <f>SUM(K80:O80)</f>
        <v>739989.9</v>
      </c>
      <c r="Q80" s="24">
        <f t="shared" ref="Q80:Q84" si="27">(P80-P$88)/P$88*100</f>
        <v>17.885271850333385</v>
      </c>
    </row>
    <row r="81" spans="1:17" x14ac:dyDescent="0.3">
      <c r="A81" s="72"/>
      <c r="B81" s="105"/>
      <c r="C81" s="105"/>
      <c r="D81" s="105"/>
      <c r="E81" s="58" t="s">
        <v>114</v>
      </c>
      <c r="F81" s="47">
        <v>1.1499999999999999</v>
      </c>
      <c r="G81" s="47">
        <v>1</v>
      </c>
      <c r="H81" s="47">
        <v>0</v>
      </c>
      <c r="I81" s="47">
        <v>0</v>
      </c>
      <c r="J81" s="47">
        <v>0</v>
      </c>
      <c r="K81" s="49">
        <f t="shared" si="22"/>
        <v>436404.3</v>
      </c>
      <c r="L81" s="50">
        <f t="shared" si="23"/>
        <v>290502</v>
      </c>
      <c r="M81" s="50">
        <f t="shared" si="24"/>
        <v>0</v>
      </c>
      <c r="N81" s="50">
        <f t="shared" si="25"/>
        <v>0</v>
      </c>
      <c r="O81" s="50">
        <f t="shared" si="26"/>
        <v>0</v>
      </c>
      <c r="P81" s="51">
        <f t="shared" ref="P81:P93" si="28">SUM(K81:O81)</f>
        <v>726906.3</v>
      </c>
      <c r="Q81" s="24">
        <f t="shared" si="27"/>
        <v>15.800968074321013</v>
      </c>
    </row>
    <row r="82" spans="1:17" x14ac:dyDescent="0.3">
      <c r="A82" s="72"/>
      <c r="B82" s="105"/>
      <c r="C82" s="105"/>
      <c r="D82" s="105"/>
      <c r="E82" s="58" t="s">
        <v>115</v>
      </c>
      <c r="F82" s="47">
        <v>1.1499999999999999</v>
      </c>
      <c r="G82" s="47">
        <v>0</v>
      </c>
      <c r="H82" s="47">
        <v>1.05</v>
      </c>
      <c r="I82" s="47">
        <v>0</v>
      </c>
      <c r="J82" s="47">
        <v>0</v>
      </c>
      <c r="K82" s="49">
        <f t="shared" si="22"/>
        <v>436404.3</v>
      </c>
      <c r="L82" s="50">
        <f t="shared" si="23"/>
        <v>0</v>
      </c>
      <c r="M82" s="50">
        <f t="shared" si="24"/>
        <v>275220.75</v>
      </c>
      <c r="N82" s="50">
        <f t="shared" si="25"/>
        <v>0</v>
      </c>
      <c r="O82" s="50">
        <f t="shared" si="26"/>
        <v>0</v>
      </c>
      <c r="P82" s="51">
        <f t="shared" si="28"/>
        <v>711625.05</v>
      </c>
      <c r="Q82" s="24">
        <f t="shared" si="27"/>
        <v>13.366564158182554</v>
      </c>
    </row>
    <row r="83" spans="1:17" x14ac:dyDescent="0.3">
      <c r="A83" s="72"/>
      <c r="B83" s="105"/>
      <c r="C83" s="105"/>
      <c r="D83" s="105"/>
      <c r="E83" s="58" t="s">
        <v>116</v>
      </c>
      <c r="F83" s="47">
        <v>1.1499999999999999</v>
      </c>
      <c r="G83" s="47">
        <v>0</v>
      </c>
      <c r="H83" s="47">
        <v>0</v>
      </c>
      <c r="I83" s="47">
        <v>1.2</v>
      </c>
      <c r="J83" s="47">
        <v>0</v>
      </c>
      <c r="K83" s="49">
        <f t="shared" si="22"/>
        <v>436404.3</v>
      </c>
      <c r="L83" s="50">
        <f t="shared" si="23"/>
        <v>0</v>
      </c>
      <c r="M83" s="50">
        <f t="shared" si="24"/>
        <v>0</v>
      </c>
      <c r="N83" s="50">
        <f t="shared" si="25"/>
        <v>266178</v>
      </c>
      <c r="O83" s="50">
        <f t="shared" si="26"/>
        <v>0</v>
      </c>
      <c r="P83" s="51">
        <f t="shared" si="28"/>
        <v>702582.3</v>
      </c>
      <c r="Q83" s="24">
        <f t="shared" si="27"/>
        <v>11.925994439562606</v>
      </c>
    </row>
    <row r="84" spans="1:17" x14ac:dyDescent="0.3">
      <c r="A84" s="72"/>
      <c r="B84" s="105"/>
      <c r="C84" s="105"/>
      <c r="D84" s="105"/>
      <c r="E84" s="58" t="s">
        <v>117</v>
      </c>
      <c r="F84" s="47">
        <v>1.1499999999999999</v>
      </c>
      <c r="G84" s="47">
        <v>0</v>
      </c>
      <c r="H84" s="47">
        <v>0</v>
      </c>
      <c r="I84" s="47">
        <v>0</v>
      </c>
      <c r="J84" s="47">
        <v>1.25</v>
      </c>
      <c r="K84" s="49">
        <f t="shared" si="22"/>
        <v>436404.3</v>
      </c>
      <c r="L84" s="50">
        <f t="shared" si="23"/>
        <v>0</v>
      </c>
      <c r="M84" s="50">
        <f t="shared" si="24"/>
        <v>0</v>
      </c>
      <c r="N84" s="50">
        <f t="shared" si="25"/>
        <v>0</v>
      </c>
      <c r="O84" s="50">
        <f t="shared" si="26"/>
        <v>249212.5</v>
      </c>
      <c r="P84" s="51">
        <f t="shared" si="28"/>
        <v>685616.8</v>
      </c>
      <c r="Q84" s="24">
        <f t="shared" si="27"/>
        <v>9.223278389550531</v>
      </c>
    </row>
    <row r="85" spans="1:17" x14ac:dyDescent="0.3">
      <c r="A85" s="72"/>
      <c r="B85" s="105"/>
      <c r="C85" s="105"/>
      <c r="D85" s="105"/>
      <c r="E85" s="40" t="s">
        <v>110</v>
      </c>
      <c r="F85" s="47">
        <v>0</v>
      </c>
      <c r="G85" s="47">
        <v>2.35</v>
      </c>
      <c r="H85" s="47">
        <v>0</v>
      </c>
      <c r="I85" s="47">
        <v>0</v>
      </c>
      <c r="J85" s="47">
        <v>0</v>
      </c>
      <c r="K85" s="49">
        <f t="shared" si="22"/>
        <v>0</v>
      </c>
      <c r="L85" s="50">
        <f t="shared" si="23"/>
        <v>682679.70000000007</v>
      </c>
      <c r="M85" s="50">
        <f t="shared" si="24"/>
        <v>0</v>
      </c>
      <c r="N85" s="50">
        <f t="shared" si="25"/>
        <v>0</v>
      </c>
      <c r="O85" s="50">
        <f t="shared" si="26"/>
        <v>0</v>
      </c>
      <c r="P85" s="51">
        <f t="shared" si="28"/>
        <v>682679.70000000007</v>
      </c>
      <c r="Q85" s="24">
        <f>(P85-P$88)/P$88*100</f>
        <v>8.7553789872051588</v>
      </c>
    </row>
    <row r="86" spans="1:17" x14ac:dyDescent="0.3">
      <c r="A86" s="72"/>
      <c r="B86" s="105"/>
      <c r="C86" s="105"/>
      <c r="D86" s="105"/>
      <c r="E86" s="46" t="s">
        <v>98</v>
      </c>
      <c r="F86" s="47">
        <v>0</v>
      </c>
      <c r="G86" s="52">
        <v>1.2</v>
      </c>
      <c r="H86" s="52">
        <v>1.2</v>
      </c>
      <c r="I86" s="52">
        <v>0</v>
      </c>
      <c r="J86" s="52">
        <v>0</v>
      </c>
      <c r="K86" s="49">
        <f t="shared" si="22"/>
        <v>0</v>
      </c>
      <c r="L86" s="50">
        <f t="shared" si="23"/>
        <v>348602.39999999997</v>
      </c>
      <c r="M86" s="50">
        <f t="shared" si="24"/>
        <v>314538</v>
      </c>
      <c r="N86" s="50">
        <f t="shared" si="25"/>
        <v>0</v>
      </c>
      <c r="O86" s="50">
        <f t="shared" si="26"/>
        <v>0</v>
      </c>
      <c r="P86" s="51">
        <f t="shared" si="28"/>
        <v>663140.39999999991</v>
      </c>
      <c r="Q86" s="24">
        <f t="shared" ref="Q86:Q93" si="29">(P86-P$88)/P$88*100</f>
        <v>5.6426396210797041</v>
      </c>
    </row>
    <row r="87" spans="1:17" x14ac:dyDescent="0.3">
      <c r="A87" s="72"/>
      <c r="B87" s="105"/>
      <c r="C87" s="105"/>
      <c r="D87" s="105"/>
      <c r="E87" s="46" t="s">
        <v>99</v>
      </c>
      <c r="F87" s="47">
        <v>0</v>
      </c>
      <c r="G87" s="52">
        <v>1.2</v>
      </c>
      <c r="H87" s="52">
        <v>0</v>
      </c>
      <c r="I87" s="52">
        <v>1.35</v>
      </c>
      <c r="J87" s="52">
        <v>0</v>
      </c>
      <c r="K87" s="49">
        <f t="shared" si="22"/>
        <v>0</v>
      </c>
      <c r="L87" s="50">
        <f t="shared" si="23"/>
        <v>348602.39999999997</v>
      </c>
      <c r="M87" s="50">
        <f t="shared" si="24"/>
        <v>0</v>
      </c>
      <c r="N87" s="50">
        <f t="shared" si="25"/>
        <v>299450.25</v>
      </c>
      <c r="O87" s="50">
        <f t="shared" si="26"/>
        <v>0</v>
      </c>
      <c r="P87" s="51">
        <f t="shared" si="28"/>
        <v>648052.64999999991</v>
      </c>
      <c r="Q87" s="24">
        <f t="shared" si="29"/>
        <v>3.2390615312167652</v>
      </c>
    </row>
    <row r="88" spans="1:17" x14ac:dyDescent="0.3">
      <c r="A88" s="72"/>
      <c r="B88" s="105"/>
      <c r="C88" s="105"/>
      <c r="D88" s="105"/>
      <c r="E88" s="46" t="s">
        <v>100</v>
      </c>
      <c r="F88" s="47">
        <v>0</v>
      </c>
      <c r="G88" s="52">
        <v>1.2</v>
      </c>
      <c r="H88" s="52">
        <v>0</v>
      </c>
      <c r="I88" s="52">
        <v>0</v>
      </c>
      <c r="J88" s="52">
        <v>1.4</v>
      </c>
      <c r="K88" s="49">
        <f t="shared" si="22"/>
        <v>0</v>
      </c>
      <c r="L88" s="50">
        <f t="shared" si="23"/>
        <v>348602.39999999997</v>
      </c>
      <c r="M88" s="50">
        <f t="shared" si="24"/>
        <v>0</v>
      </c>
      <c r="N88" s="50">
        <f t="shared" si="25"/>
        <v>0</v>
      </c>
      <c r="O88" s="50">
        <f t="shared" si="26"/>
        <v>279118</v>
      </c>
      <c r="P88" s="51">
        <f t="shared" si="28"/>
        <v>627720.39999999991</v>
      </c>
      <c r="Q88" s="25">
        <f t="shared" si="29"/>
        <v>0</v>
      </c>
    </row>
    <row r="89" spans="1:17" x14ac:dyDescent="0.3">
      <c r="A89" s="72"/>
      <c r="B89" s="105"/>
      <c r="C89" s="105"/>
      <c r="D89" s="105"/>
      <c r="E89" s="46" t="s">
        <v>111</v>
      </c>
      <c r="F89" s="47">
        <v>0</v>
      </c>
      <c r="G89" s="47">
        <v>0</v>
      </c>
      <c r="H89" s="47">
        <v>2.35</v>
      </c>
      <c r="I89" s="47">
        <v>0</v>
      </c>
      <c r="J89" s="47">
        <v>0</v>
      </c>
      <c r="K89" s="49">
        <f t="shared" si="22"/>
        <v>0</v>
      </c>
      <c r="L89" s="50">
        <f t="shared" si="23"/>
        <v>0</v>
      </c>
      <c r="M89" s="50">
        <f t="shared" si="24"/>
        <v>615970.25</v>
      </c>
      <c r="N89" s="50">
        <f t="shared" si="25"/>
        <v>0</v>
      </c>
      <c r="O89" s="50">
        <f t="shared" si="26"/>
        <v>0</v>
      </c>
      <c r="P89" s="51">
        <f t="shared" si="28"/>
        <v>615970.25</v>
      </c>
      <c r="Q89" s="24">
        <f t="shared" si="29"/>
        <v>-1.8718763959240305</v>
      </c>
    </row>
    <row r="90" spans="1:17" x14ac:dyDescent="0.3">
      <c r="A90" s="72"/>
      <c r="B90" s="105"/>
      <c r="C90" s="105"/>
      <c r="D90" s="105"/>
      <c r="E90" s="46" t="s">
        <v>90</v>
      </c>
      <c r="F90" s="47">
        <v>0</v>
      </c>
      <c r="G90" s="47">
        <v>0</v>
      </c>
      <c r="H90" s="47">
        <v>1.25</v>
      </c>
      <c r="I90" s="47">
        <v>1.25</v>
      </c>
      <c r="J90" s="47">
        <v>0</v>
      </c>
      <c r="K90" s="49">
        <f t="shared" si="22"/>
        <v>0</v>
      </c>
      <c r="L90" s="50">
        <f t="shared" si="23"/>
        <v>0</v>
      </c>
      <c r="M90" s="50">
        <f t="shared" si="24"/>
        <v>327643.75</v>
      </c>
      <c r="N90" s="50">
        <f t="shared" si="25"/>
        <v>277268.75</v>
      </c>
      <c r="O90" s="50">
        <f t="shared" si="26"/>
        <v>0</v>
      </c>
      <c r="P90" s="51">
        <f t="shared" si="28"/>
        <v>604912.5</v>
      </c>
      <c r="Q90" s="24">
        <f t="shared" si="29"/>
        <v>-3.6334489049583079</v>
      </c>
    </row>
    <row r="91" spans="1:17" x14ac:dyDescent="0.3">
      <c r="A91" s="72"/>
      <c r="B91" s="105"/>
      <c r="C91" s="105"/>
      <c r="D91" s="105"/>
      <c r="E91" s="46" t="s">
        <v>91</v>
      </c>
      <c r="F91" s="47">
        <v>0</v>
      </c>
      <c r="G91" s="47">
        <v>0</v>
      </c>
      <c r="H91" s="47">
        <v>1.25</v>
      </c>
      <c r="I91" s="47">
        <v>0</v>
      </c>
      <c r="J91" s="47">
        <v>1.32</v>
      </c>
      <c r="K91" s="49">
        <f t="shared" si="22"/>
        <v>0</v>
      </c>
      <c r="L91" s="50">
        <f t="shared" si="23"/>
        <v>0</v>
      </c>
      <c r="M91" s="50">
        <f t="shared" si="24"/>
        <v>327643.75</v>
      </c>
      <c r="N91" s="50">
        <f t="shared" si="25"/>
        <v>0</v>
      </c>
      <c r="O91" s="50">
        <f t="shared" si="26"/>
        <v>263168.40000000002</v>
      </c>
      <c r="P91" s="51">
        <f t="shared" si="28"/>
        <v>590812.15</v>
      </c>
      <c r="Q91" s="24">
        <f t="shared" si="29"/>
        <v>-5.8797276621884347</v>
      </c>
    </row>
    <row r="92" spans="1:17" x14ac:dyDescent="0.3">
      <c r="A92" s="72"/>
      <c r="B92" s="72"/>
      <c r="C92" s="72"/>
      <c r="D92" s="105"/>
      <c r="E92" s="46" t="s">
        <v>112</v>
      </c>
      <c r="F92" s="47">
        <v>0</v>
      </c>
      <c r="G92" s="47">
        <v>0</v>
      </c>
      <c r="H92" s="47">
        <v>0</v>
      </c>
      <c r="I92" s="47">
        <v>2.6</v>
      </c>
      <c r="J92" s="47">
        <v>0</v>
      </c>
      <c r="K92" s="49">
        <f t="shared" si="22"/>
        <v>0</v>
      </c>
      <c r="L92" s="50">
        <f t="shared" si="23"/>
        <v>0</v>
      </c>
      <c r="M92" s="50">
        <f t="shared" si="24"/>
        <v>0</v>
      </c>
      <c r="N92" s="50">
        <f t="shared" si="25"/>
        <v>576719</v>
      </c>
      <c r="O92" s="50">
        <f t="shared" si="26"/>
        <v>0</v>
      </c>
      <c r="P92" s="51">
        <f t="shared" si="28"/>
        <v>576719</v>
      </c>
      <c r="Q92" s="24">
        <f t="shared" si="29"/>
        <v>-8.124859411929247</v>
      </c>
    </row>
    <row r="93" spans="1:17" x14ac:dyDescent="0.3">
      <c r="A93" s="72"/>
      <c r="B93" s="72"/>
      <c r="C93" s="72"/>
      <c r="D93" s="105"/>
      <c r="E93" s="46" t="s">
        <v>92</v>
      </c>
      <c r="F93" s="47">
        <v>0</v>
      </c>
      <c r="G93" s="47">
        <v>0</v>
      </c>
      <c r="H93" s="47">
        <v>0</v>
      </c>
      <c r="I93" s="47">
        <v>1.35</v>
      </c>
      <c r="J93" s="47">
        <v>1.33</v>
      </c>
      <c r="K93" s="49">
        <f t="shared" si="22"/>
        <v>0</v>
      </c>
      <c r="L93" s="50">
        <f t="shared" si="23"/>
        <v>0</v>
      </c>
      <c r="M93" s="50">
        <f t="shared" si="24"/>
        <v>0</v>
      </c>
      <c r="N93" s="50">
        <f t="shared" si="25"/>
        <v>299450.25</v>
      </c>
      <c r="O93" s="50">
        <f t="shared" si="26"/>
        <v>265162.10000000003</v>
      </c>
      <c r="P93" s="51">
        <f t="shared" si="28"/>
        <v>564612.35000000009</v>
      </c>
      <c r="Q93" s="24">
        <f t="shared" si="29"/>
        <v>-10.053528609234274</v>
      </c>
    </row>
    <row r="94" spans="1:17" x14ac:dyDescent="0.3">
      <c r="A94" s="72" t="s">
        <v>2</v>
      </c>
      <c r="B94" s="105" t="s">
        <v>83</v>
      </c>
      <c r="C94" s="105" t="s">
        <v>101</v>
      </c>
      <c r="D94" s="105" t="s">
        <v>97</v>
      </c>
      <c r="E94" s="58" t="s">
        <v>113</v>
      </c>
      <c r="F94" s="47">
        <v>1.5</v>
      </c>
      <c r="G94" s="47">
        <v>0</v>
      </c>
      <c r="H94" s="47">
        <v>0</v>
      </c>
      <c r="I94" s="47">
        <v>0</v>
      </c>
      <c r="J94" s="47">
        <v>0</v>
      </c>
      <c r="K94" s="49">
        <f t="shared" si="22"/>
        <v>569223</v>
      </c>
      <c r="L94" s="50">
        <f t="shared" si="23"/>
        <v>0</v>
      </c>
      <c r="M94" s="50">
        <f t="shared" si="24"/>
        <v>0</v>
      </c>
      <c r="N94" s="50">
        <f t="shared" si="25"/>
        <v>0</v>
      </c>
      <c r="O94" s="50">
        <f t="shared" si="26"/>
        <v>0</v>
      </c>
      <c r="P94" s="51">
        <f>SUM(K94:O94)</f>
        <v>569223</v>
      </c>
      <c r="Q94" s="24">
        <f>(P94-P$102)/P$102*100</f>
        <v>16.198313028709542</v>
      </c>
    </row>
    <row r="95" spans="1:17" x14ac:dyDescent="0.3">
      <c r="A95" s="72"/>
      <c r="B95" s="105"/>
      <c r="C95" s="105"/>
      <c r="D95" s="105"/>
      <c r="E95" s="58" t="s">
        <v>114</v>
      </c>
      <c r="F95" s="47">
        <v>0.9</v>
      </c>
      <c r="G95" s="48">
        <v>0.75</v>
      </c>
      <c r="H95" s="48">
        <v>0</v>
      </c>
      <c r="I95" s="48">
        <v>0</v>
      </c>
      <c r="J95" s="48">
        <v>0</v>
      </c>
      <c r="K95" s="49">
        <f t="shared" si="22"/>
        <v>341533.8</v>
      </c>
      <c r="L95" s="50">
        <f t="shared" si="23"/>
        <v>217876.5</v>
      </c>
      <c r="M95" s="50">
        <f t="shared" si="24"/>
        <v>0</v>
      </c>
      <c r="N95" s="50">
        <f t="shared" si="25"/>
        <v>0</v>
      </c>
      <c r="O95" s="50">
        <f t="shared" si="26"/>
        <v>0</v>
      </c>
      <c r="P95" s="51">
        <f t="shared" ref="P95:P107" si="30">SUM(K95:O95)</f>
        <v>559410.30000000005</v>
      </c>
      <c r="Q95" s="24">
        <f t="shared" ref="Q95:Q107" si="31">(P95-P$102)/P$102*100</f>
        <v>14.195197929254999</v>
      </c>
    </row>
    <row r="96" spans="1:17" x14ac:dyDescent="0.3">
      <c r="A96" s="72"/>
      <c r="B96" s="105"/>
      <c r="C96" s="105"/>
      <c r="D96" s="105"/>
      <c r="E96" s="58" t="s">
        <v>115</v>
      </c>
      <c r="F96" s="47">
        <v>0.9</v>
      </c>
      <c r="G96" s="48">
        <v>0</v>
      </c>
      <c r="H96" s="48">
        <v>0.8</v>
      </c>
      <c r="I96" s="48">
        <v>0</v>
      </c>
      <c r="J96" s="48">
        <v>0</v>
      </c>
      <c r="K96" s="49">
        <f t="shared" si="22"/>
        <v>341533.8</v>
      </c>
      <c r="L96" s="50">
        <f t="shared" si="23"/>
        <v>0</v>
      </c>
      <c r="M96" s="50">
        <f t="shared" si="24"/>
        <v>209692</v>
      </c>
      <c r="N96" s="50">
        <f t="shared" si="25"/>
        <v>0</v>
      </c>
      <c r="O96" s="50">
        <f t="shared" si="26"/>
        <v>0</v>
      </c>
      <c r="P96" s="51">
        <f t="shared" si="30"/>
        <v>551225.80000000005</v>
      </c>
      <c r="Q96" s="24">
        <f t="shared" si="31"/>
        <v>12.524455367932857</v>
      </c>
    </row>
    <row r="97" spans="1:18" x14ac:dyDescent="0.3">
      <c r="A97" s="72"/>
      <c r="B97" s="105"/>
      <c r="C97" s="105"/>
      <c r="D97" s="105"/>
      <c r="E97" s="58" t="s">
        <v>116</v>
      </c>
      <c r="F97" s="47">
        <v>0.9</v>
      </c>
      <c r="G97" s="48">
        <v>0</v>
      </c>
      <c r="H97" s="48">
        <v>0</v>
      </c>
      <c r="I97" s="48">
        <v>0.9</v>
      </c>
      <c r="J97" s="48">
        <v>0</v>
      </c>
      <c r="K97" s="49">
        <f t="shared" si="22"/>
        <v>341533.8</v>
      </c>
      <c r="L97" s="50">
        <f t="shared" si="23"/>
        <v>0</v>
      </c>
      <c r="M97" s="50">
        <f t="shared" si="24"/>
        <v>0</v>
      </c>
      <c r="N97" s="50">
        <f t="shared" si="25"/>
        <v>199633.5</v>
      </c>
      <c r="O97" s="50">
        <f t="shared" si="26"/>
        <v>0</v>
      </c>
      <c r="P97" s="51">
        <f t="shared" si="30"/>
        <v>541167.30000000005</v>
      </c>
      <c r="Q97" s="24">
        <f t="shared" si="31"/>
        <v>10.471163895874851</v>
      </c>
    </row>
    <row r="98" spans="1:18" x14ac:dyDescent="0.3">
      <c r="A98" s="72"/>
      <c r="B98" s="105"/>
      <c r="C98" s="105"/>
      <c r="D98" s="105"/>
      <c r="E98" s="58" t="s">
        <v>117</v>
      </c>
      <c r="F98" s="47">
        <v>0.9</v>
      </c>
      <c r="G98" s="48">
        <v>0</v>
      </c>
      <c r="H98" s="48">
        <v>0</v>
      </c>
      <c r="I98" s="48">
        <v>0</v>
      </c>
      <c r="J98" s="48">
        <v>1</v>
      </c>
      <c r="K98" s="49">
        <f t="shared" si="22"/>
        <v>341533.8</v>
      </c>
      <c r="L98" s="50">
        <f t="shared" si="23"/>
        <v>0</v>
      </c>
      <c r="M98" s="50">
        <f t="shared" si="24"/>
        <v>0</v>
      </c>
      <c r="N98" s="50">
        <f t="shared" si="25"/>
        <v>0</v>
      </c>
      <c r="O98" s="50">
        <f t="shared" si="26"/>
        <v>199370</v>
      </c>
      <c r="P98" s="51">
        <f t="shared" si="30"/>
        <v>540903.80000000005</v>
      </c>
      <c r="Q98" s="24">
        <f t="shared" si="31"/>
        <v>10.417374334520048</v>
      </c>
    </row>
    <row r="99" spans="1:18" x14ac:dyDescent="0.3">
      <c r="A99" s="72"/>
      <c r="B99" s="105"/>
      <c r="C99" s="105"/>
      <c r="D99" s="105"/>
      <c r="E99" s="40" t="s">
        <v>110</v>
      </c>
      <c r="F99" s="47">
        <v>0</v>
      </c>
      <c r="G99" s="48">
        <v>1.8</v>
      </c>
      <c r="H99" s="48">
        <v>0</v>
      </c>
      <c r="I99" s="48">
        <v>0</v>
      </c>
      <c r="J99" s="48">
        <v>0</v>
      </c>
      <c r="K99" s="49">
        <f t="shared" si="22"/>
        <v>0</v>
      </c>
      <c r="L99" s="50">
        <f t="shared" si="23"/>
        <v>522903.60000000003</v>
      </c>
      <c r="M99" s="50">
        <f t="shared" si="24"/>
        <v>0</v>
      </c>
      <c r="N99" s="50">
        <f t="shared" si="25"/>
        <v>0</v>
      </c>
      <c r="O99" s="50">
        <f t="shared" si="26"/>
        <v>0</v>
      </c>
      <c r="P99" s="51">
        <f t="shared" si="30"/>
        <v>522903.60000000003</v>
      </c>
      <c r="Q99" s="24">
        <f t="shared" si="31"/>
        <v>6.7429042688702427</v>
      </c>
    </row>
    <row r="100" spans="1:18" x14ac:dyDescent="0.3">
      <c r="A100" s="72"/>
      <c r="B100" s="105"/>
      <c r="C100" s="105"/>
      <c r="D100" s="105"/>
      <c r="E100" s="46" t="s">
        <v>87</v>
      </c>
      <c r="F100" s="47">
        <v>0</v>
      </c>
      <c r="G100" s="48">
        <v>1</v>
      </c>
      <c r="H100" s="48">
        <v>0.85</v>
      </c>
      <c r="I100" s="48">
        <v>0</v>
      </c>
      <c r="J100" s="48">
        <v>0</v>
      </c>
      <c r="K100" s="49">
        <f t="shared" si="22"/>
        <v>0</v>
      </c>
      <c r="L100" s="50">
        <f t="shared" si="23"/>
        <v>290502</v>
      </c>
      <c r="M100" s="50">
        <f t="shared" si="24"/>
        <v>222797.75</v>
      </c>
      <c r="N100" s="50">
        <f t="shared" si="25"/>
        <v>0</v>
      </c>
      <c r="O100" s="50">
        <f t="shared" si="26"/>
        <v>0</v>
      </c>
      <c r="P100" s="51">
        <f t="shared" si="30"/>
        <v>513299.75</v>
      </c>
      <c r="Q100" s="24">
        <f t="shared" si="31"/>
        <v>4.7824227553320053</v>
      </c>
    </row>
    <row r="101" spans="1:18" x14ac:dyDescent="0.3">
      <c r="A101" s="72"/>
      <c r="B101" s="105"/>
      <c r="C101" s="105"/>
      <c r="D101" s="105"/>
      <c r="E101" s="46" t="s">
        <v>88</v>
      </c>
      <c r="F101" s="47">
        <v>0</v>
      </c>
      <c r="G101" s="48">
        <v>1</v>
      </c>
      <c r="H101" s="48">
        <v>0</v>
      </c>
      <c r="I101" s="48">
        <v>0.95</v>
      </c>
      <c r="J101" s="48">
        <v>0</v>
      </c>
      <c r="K101" s="49">
        <f t="shared" si="22"/>
        <v>0</v>
      </c>
      <c r="L101" s="50">
        <f t="shared" si="23"/>
        <v>290502</v>
      </c>
      <c r="M101" s="50">
        <f t="shared" si="24"/>
        <v>0</v>
      </c>
      <c r="N101" s="50">
        <f t="shared" si="25"/>
        <v>210724.25</v>
      </c>
      <c r="O101" s="50">
        <f t="shared" si="26"/>
        <v>0</v>
      </c>
      <c r="P101" s="51">
        <f t="shared" si="30"/>
        <v>501226.25</v>
      </c>
      <c r="Q101" s="24">
        <f t="shared" si="31"/>
        <v>2.3177993435019761</v>
      </c>
    </row>
    <row r="102" spans="1:18" x14ac:dyDescent="0.3">
      <c r="A102" s="72"/>
      <c r="B102" s="105"/>
      <c r="C102" s="105"/>
      <c r="D102" s="105"/>
      <c r="E102" s="46" t="s">
        <v>89</v>
      </c>
      <c r="F102" s="47">
        <v>0</v>
      </c>
      <c r="G102" s="48">
        <v>1</v>
      </c>
      <c r="H102" s="48">
        <v>0</v>
      </c>
      <c r="I102" s="48">
        <v>0</v>
      </c>
      <c r="J102" s="48">
        <v>1</v>
      </c>
      <c r="K102" s="49">
        <f t="shared" si="22"/>
        <v>0</v>
      </c>
      <c r="L102" s="50">
        <f t="shared" si="23"/>
        <v>290502</v>
      </c>
      <c r="M102" s="50">
        <f t="shared" si="24"/>
        <v>0</v>
      </c>
      <c r="N102" s="50">
        <f t="shared" si="25"/>
        <v>0</v>
      </c>
      <c r="O102" s="50">
        <f t="shared" si="26"/>
        <v>199370</v>
      </c>
      <c r="P102" s="51">
        <f t="shared" si="30"/>
        <v>489872</v>
      </c>
      <c r="Q102" s="25">
        <f t="shared" si="31"/>
        <v>0</v>
      </c>
    </row>
    <row r="103" spans="1:18" x14ac:dyDescent="0.3">
      <c r="A103" s="72"/>
      <c r="B103" s="105"/>
      <c r="C103" s="105"/>
      <c r="D103" s="105"/>
      <c r="E103" s="46" t="s">
        <v>111</v>
      </c>
      <c r="F103" s="47">
        <v>0</v>
      </c>
      <c r="G103" s="48">
        <v>0</v>
      </c>
      <c r="H103" s="48">
        <v>1.85</v>
      </c>
      <c r="I103" s="48">
        <v>0</v>
      </c>
      <c r="J103" s="48">
        <v>0</v>
      </c>
      <c r="K103" s="49">
        <f t="shared" si="22"/>
        <v>0</v>
      </c>
      <c r="L103" s="50">
        <f t="shared" si="23"/>
        <v>0</v>
      </c>
      <c r="M103" s="50">
        <f t="shared" si="24"/>
        <v>484912.75</v>
      </c>
      <c r="N103" s="50">
        <f t="shared" si="25"/>
        <v>0</v>
      </c>
      <c r="O103" s="50">
        <f t="shared" si="26"/>
        <v>0</v>
      </c>
      <c r="P103" s="51">
        <f t="shared" si="30"/>
        <v>484912.75</v>
      </c>
      <c r="Q103" s="24">
        <f t="shared" si="31"/>
        <v>-1.012356288989777</v>
      </c>
    </row>
    <row r="104" spans="1:18" x14ac:dyDescent="0.3">
      <c r="A104" s="72"/>
      <c r="B104" s="105"/>
      <c r="C104" s="105"/>
      <c r="D104" s="105"/>
      <c r="E104" s="46" t="s">
        <v>90</v>
      </c>
      <c r="F104" s="47">
        <v>0</v>
      </c>
      <c r="G104" s="48">
        <v>0</v>
      </c>
      <c r="H104" s="48">
        <v>1.1000000000000001</v>
      </c>
      <c r="I104" s="48">
        <v>0.85</v>
      </c>
      <c r="J104" s="48">
        <v>0</v>
      </c>
      <c r="K104" s="49">
        <f t="shared" si="22"/>
        <v>0</v>
      </c>
      <c r="L104" s="50">
        <f t="shared" si="23"/>
        <v>0</v>
      </c>
      <c r="M104" s="50">
        <f t="shared" si="24"/>
        <v>288326.5</v>
      </c>
      <c r="N104" s="50">
        <f t="shared" si="25"/>
        <v>188542.75</v>
      </c>
      <c r="O104" s="50">
        <f t="shared" si="26"/>
        <v>0</v>
      </c>
      <c r="P104" s="51">
        <f t="shared" si="30"/>
        <v>476869.25</v>
      </c>
      <c r="Q104" s="24">
        <f t="shared" si="31"/>
        <v>-2.6543158212757616</v>
      </c>
    </row>
    <row r="105" spans="1:18" x14ac:dyDescent="0.3">
      <c r="A105" s="72"/>
      <c r="B105" s="105"/>
      <c r="C105" s="105"/>
      <c r="D105" s="105"/>
      <c r="E105" s="46" t="s">
        <v>91</v>
      </c>
      <c r="F105" s="47">
        <v>0</v>
      </c>
      <c r="G105" s="48">
        <v>0</v>
      </c>
      <c r="H105" s="48">
        <v>1.1000000000000001</v>
      </c>
      <c r="I105" s="48">
        <v>0</v>
      </c>
      <c r="J105" s="48">
        <v>0.9</v>
      </c>
      <c r="K105" s="49">
        <f t="shared" si="22"/>
        <v>0</v>
      </c>
      <c r="L105" s="50">
        <f t="shared" si="23"/>
        <v>0</v>
      </c>
      <c r="M105" s="50">
        <f t="shared" si="24"/>
        <v>288326.5</v>
      </c>
      <c r="N105" s="50">
        <f t="shared" si="25"/>
        <v>0</v>
      </c>
      <c r="O105" s="50">
        <f t="shared" si="26"/>
        <v>179433</v>
      </c>
      <c r="P105" s="51">
        <f t="shared" si="30"/>
        <v>467759.5</v>
      </c>
      <c r="Q105" s="24">
        <f t="shared" si="31"/>
        <v>-4.513934252212823</v>
      </c>
    </row>
    <row r="106" spans="1:18" x14ac:dyDescent="0.3">
      <c r="A106" s="72"/>
      <c r="B106" s="72"/>
      <c r="C106" s="72"/>
      <c r="D106" s="105"/>
      <c r="E106" s="46" t="s">
        <v>112</v>
      </c>
      <c r="F106" s="47">
        <v>0</v>
      </c>
      <c r="G106" s="48">
        <v>0</v>
      </c>
      <c r="H106" s="48">
        <v>0</v>
      </c>
      <c r="I106" s="48">
        <v>2.1</v>
      </c>
      <c r="J106" s="48">
        <v>0</v>
      </c>
      <c r="K106" s="49">
        <f t="shared" ref="K106:K135" si="32">A$5*F106</f>
        <v>0</v>
      </c>
      <c r="L106" s="50">
        <f t="shared" ref="L106:L135" si="33">B$5*G106</f>
        <v>0</v>
      </c>
      <c r="M106" s="50">
        <f t="shared" ref="M106:M135" si="34">C$5*H106</f>
        <v>0</v>
      </c>
      <c r="N106" s="50">
        <f t="shared" ref="N106:N135" si="35">D$5*I106</f>
        <v>465811.5</v>
      </c>
      <c r="O106" s="50">
        <f t="shared" ref="O106:O135" si="36">E$5*J106</f>
        <v>0</v>
      </c>
      <c r="P106" s="51">
        <f t="shared" si="30"/>
        <v>465811.5</v>
      </c>
      <c r="Q106" s="24">
        <f t="shared" si="31"/>
        <v>-4.9115891498187283</v>
      </c>
    </row>
    <row r="107" spans="1:18" x14ac:dyDescent="0.3">
      <c r="A107" s="72"/>
      <c r="B107" s="72"/>
      <c r="C107" s="72"/>
      <c r="D107" s="105"/>
      <c r="E107" s="46" t="s">
        <v>92</v>
      </c>
      <c r="F107" s="47">
        <v>0</v>
      </c>
      <c r="G107" s="48">
        <v>0</v>
      </c>
      <c r="H107" s="48">
        <v>0</v>
      </c>
      <c r="I107" s="48">
        <v>1.2</v>
      </c>
      <c r="J107" s="48">
        <v>0.95</v>
      </c>
      <c r="K107" s="49">
        <f t="shared" si="32"/>
        <v>0</v>
      </c>
      <c r="L107" s="50">
        <f t="shared" si="33"/>
        <v>0</v>
      </c>
      <c r="M107" s="50">
        <f t="shared" si="34"/>
        <v>0</v>
      </c>
      <c r="N107" s="50">
        <f t="shared" si="35"/>
        <v>266178</v>
      </c>
      <c r="O107" s="50">
        <f t="shared" si="36"/>
        <v>189401.5</v>
      </c>
      <c r="P107" s="51">
        <f t="shared" si="30"/>
        <v>455579.5</v>
      </c>
      <c r="Q107" s="24">
        <f t="shared" si="31"/>
        <v>-7.000298037038247</v>
      </c>
      <c r="R107" s="27"/>
    </row>
    <row r="108" spans="1:18" x14ac:dyDescent="0.3">
      <c r="A108" s="72" t="s">
        <v>2</v>
      </c>
      <c r="B108" s="105" t="s">
        <v>102</v>
      </c>
      <c r="C108" s="105" t="s">
        <v>103</v>
      </c>
      <c r="D108" s="105" t="s">
        <v>104</v>
      </c>
      <c r="E108" s="58" t="s">
        <v>113</v>
      </c>
      <c r="F108" s="47">
        <v>2.15</v>
      </c>
      <c r="G108" s="47">
        <v>0</v>
      </c>
      <c r="H108" s="47">
        <v>0</v>
      </c>
      <c r="I108" s="47">
        <v>0</v>
      </c>
      <c r="J108" s="47">
        <v>0</v>
      </c>
      <c r="K108" s="49">
        <f t="shared" si="32"/>
        <v>815886.29999999993</v>
      </c>
      <c r="L108" s="50">
        <f t="shared" si="33"/>
        <v>0</v>
      </c>
      <c r="M108" s="50">
        <f t="shared" si="34"/>
        <v>0</v>
      </c>
      <c r="N108" s="50">
        <f t="shared" si="35"/>
        <v>0</v>
      </c>
      <c r="O108" s="50">
        <f t="shared" si="36"/>
        <v>0</v>
      </c>
      <c r="P108" s="51">
        <f>SUM(K108:O108)</f>
        <v>815886.29999999993</v>
      </c>
      <c r="Q108" s="24">
        <f>(P108-P$116)/P$116*100</f>
        <v>18.374431621984723</v>
      </c>
    </row>
    <row r="109" spans="1:18" x14ac:dyDescent="0.3">
      <c r="A109" s="72"/>
      <c r="B109" s="105"/>
      <c r="C109" s="105"/>
      <c r="D109" s="105"/>
      <c r="E109" s="58" t="s">
        <v>114</v>
      </c>
      <c r="F109" s="53">
        <v>0.95</v>
      </c>
      <c r="G109" s="52">
        <v>1.53</v>
      </c>
      <c r="H109" s="52">
        <v>0</v>
      </c>
      <c r="I109" s="52">
        <v>0</v>
      </c>
      <c r="J109" s="52">
        <v>0</v>
      </c>
      <c r="K109" s="49">
        <f t="shared" si="32"/>
        <v>360507.89999999997</v>
      </c>
      <c r="L109" s="50">
        <f t="shared" si="33"/>
        <v>444468.06</v>
      </c>
      <c r="M109" s="50">
        <f t="shared" si="34"/>
        <v>0</v>
      </c>
      <c r="N109" s="50">
        <f t="shared" si="35"/>
        <v>0</v>
      </c>
      <c r="O109" s="50">
        <f t="shared" si="36"/>
        <v>0</v>
      </c>
      <c r="P109" s="51">
        <f t="shared" ref="P109:P121" si="37">SUM(K109:O109)</f>
        <v>804975.96</v>
      </c>
      <c r="Q109" s="24">
        <f t="shared" ref="Q109:Q121" si="38">(P109-P$116)/P$116*100</f>
        <v>16.791483978051243</v>
      </c>
    </row>
    <row r="110" spans="1:18" x14ac:dyDescent="0.3">
      <c r="A110" s="72"/>
      <c r="B110" s="105"/>
      <c r="C110" s="105"/>
      <c r="D110" s="105"/>
      <c r="E110" s="58" t="s">
        <v>115</v>
      </c>
      <c r="F110" s="53">
        <v>0.95</v>
      </c>
      <c r="G110" s="52">
        <v>0</v>
      </c>
      <c r="H110" s="52">
        <v>1.6</v>
      </c>
      <c r="I110" s="52">
        <v>0</v>
      </c>
      <c r="J110" s="52">
        <v>0</v>
      </c>
      <c r="K110" s="49">
        <f t="shared" si="32"/>
        <v>360507.89999999997</v>
      </c>
      <c r="L110" s="50">
        <f t="shared" si="33"/>
        <v>0</v>
      </c>
      <c r="M110" s="50">
        <f t="shared" si="34"/>
        <v>419384</v>
      </c>
      <c r="N110" s="50">
        <f t="shared" si="35"/>
        <v>0</v>
      </c>
      <c r="O110" s="50">
        <f t="shared" si="36"/>
        <v>0</v>
      </c>
      <c r="P110" s="51">
        <f t="shared" si="37"/>
        <v>779891.89999999991</v>
      </c>
      <c r="Q110" s="24">
        <f t="shared" si="38"/>
        <v>13.152114932055781</v>
      </c>
    </row>
    <row r="111" spans="1:18" x14ac:dyDescent="0.3">
      <c r="A111" s="72"/>
      <c r="B111" s="105"/>
      <c r="C111" s="105"/>
      <c r="D111" s="105"/>
      <c r="E111" s="58" t="s">
        <v>116</v>
      </c>
      <c r="F111" s="53">
        <v>0.95</v>
      </c>
      <c r="G111" s="52">
        <v>0</v>
      </c>
      <c r="H111" s="52">
        <v>0</v>
      </c>
      <c r="I111" s="52">
        <v>1.8</v>
      </c>
      <c r="J111" s="52">
        <v>0</v>
      </c>
      <c r="K111" s="49">
        <f t="shared" si="32"/>
        <v>360507.89999999997</v>
      </c>
      <c r="L111" s="50">
        <f t="shared" si="33"/>
        <v>0</v>
      </c>
      <c r="M111" s="50">
        <f t="shared" si="34"/>
        <v>0</v>
      </c>
      <c r="N111" s="50">
        <f t="shared" si="35"/>
        <v>399267</v>
      </c>
      <c r="O111" s="50">
        <f t="shared" si="36"/>
        <v>0</v>
      </c>
      <c r="P111" s="51">
        <f t="shared" si="37"/>
        <v>759774.89999999991</v>
      </c>
      <c r="Q111" s="24">
        <f t="shared" si="38"/>
        <v>10.23340133073723</v>
      </c>
    </row>
    <row r="112" spans="1:18" x14ac:dyDescent="0.3">
      <c r="A112" s="72"/>
      <c r="B112" s="105"/>
      <c r="C112" s="105"/>
      <c r="D112" s="105"/>
      <c r="E112" s="58" t="s">
        <v>117</v>
      </c>
      <c r="F112" s="53">
        <v>0.95</v>
      </c>
      <c r="G112" s="52">
        <v>0</v>
      </c>
      <c r="H112" s="52">
        <v>0</v>
      </c>
      <c r="I112" s="52">
        <v>0</v>
      </c>
      <c r="J112" s="52">
        <v>1.95</v>
      </c>
      <c r="K112" s="49">
        <f t="shared" si="32"/>
        <v>360507.89999999997</v>
      </c>
      <c r="L112" s="50">
        <f t="shared" si="33"/>
        <v>0</v>
      </c>
      <c r="M112" s="50">
        <f t="shared" si="34"/>
        <v>0</v>
      </c>
      <c r="N112" s="50">
        <f t="shared" si="35"/>
        <v>0</v>
      </c>
      <c r="O112" s="50">
        <f t="shared" si="36"/>
        <v>388771.5</v>
      </c>
      <c r="P112" s="51">
        <f t="shared" si="37"/>
        <v>749279.39999999991</v>
      </c>
      <c r="Q112" s="24">
        <f t="shared" si="38"/>
        <v>8.7106415453498052</v>
      </c>
    </row>
    <row r="113" spans="1:17" x14ac:dyDescent="0.3">
      <c r="A113" s="72"/>
      <c r="B113" s="105"/>
      <c r="C113" s="105"/>
      <c r="D113" s="105"/>
      <c r="E113" s="40" t="s">
        <v>110</v>
      </c>
      <c r="F113" s="47">
        <v>0</v>
      </c>
      <c r="G113" s="52">
        <v>2.5299999999999998</v>
      </c>
      <c r="H113" s="52">
        <v>0</v>
      </c>
      <c r="I113" s="52">
        <v>0</v>
      </c>
      <c r="J113" s="52">
        <v>0</v>
      </c>
      <c r="K113" s="49">
        <f t="shared" si="32"/>
        <v>0</v>
      </c>
      <c r="L113" s="50">
        <f t="shared" si="33"/>
        <v>734970.05999999994</v>
      </c>
      <c r="M113" s="50">
        <f t="shared" si="34"/>
        <v>0</v>
      </c>
      <c r="N113" s="50">
        <f t="shared" si="35"/>
        <v>0</v>
      </c>
      <c r="O113" s="50">
        <f t="shared" si="36"/>
        <v>0</v>
      </c>
      <c r="P113" s="51">
        <f t="shared" si="37"/>
        <v>734970.05999999994</v>
      </c>
      <c r="Q113" s="24">
        <f t="shared" si="38"/>
        <v>6.6345434549838727</v>
      </c>
    </row>
    <row r="114" spans="1:17" x14ac:dyDescent="0.3">
      <c r="A114" s="72"/>
      <c r="B114" s="105"/>
      <c r="C114" s="105"/>
      <c r="D114" s="105"/>
      <c r="E114" s="46" t="s">
        <v>87</v>
      </c>
      <c r="F114" s="47">
        <v>0</v>
      </c>
      <c r="G114" s="52">
        <v>1</v>
      </c>
      <c r="H114" s="52">
        <v>1.65</v>
      </c>
      <c r="I114" s="52">
        <v>0</v>
      </c>
      <c r="J114" s="52">
        <v>0</v>
      </c>
      <c r="K114" s="49">
        <f t="shared" si="32"/>
        <v>0</v>
      </c>
      <c r="L114" s="50">
        <f t="shared" si="33"/>
        <v>290502</v>
      </c>
      <c r="M114" s="50">
        <f t="shared" si="34"/>
        <v>432489.75</v>
      </c>
      <c r="N114" s="50">
        <f t="shared" si="35"/>
        <v>0</v>
      </c>
      <c r="O114" s="50">
        <f t="shared" si="36"/>
        <v>0</v>
      </c>
      <c r="P114" s="51">
        <f t="shared" si="37"/>
        <v>722991.75</v>
      </c>
      <c r="Q114" s="24">
        <f t="shared" si="38"/>
        <v>4.8966473314162515</v>
      </c>
    </row>
    <row r="115" spans="1:17" x14ac:dyDescent="0.3">
      <c r="A115" s="72"/>
      <c r="B115" s="105"/>
      <c r="C115" s="105"/>
      <c r="D115" s="105"/>
      <c r="E115" s="46" t="s">
        <v>88</v>
      </c>
      <c r="F115" s="47">
        <v>0</v>
      </c>
      <c r="G115" s="52">
        <v>1</v>
      </c>
      <c r="H115" s="52">
        <v>0</v>
      </c>
      <c r="I115" s="52">
        <v>1.9</v>
      </c>
      <c r="J115" s="52">
        <v>0</v>
      </c>
      <c r="K115" s="49">
        <f t="shared" si="32"/>
        <v>0</v>
      </c>
      <c r="L115" s="50">
        <f t="shared" si="33"/>
        <v>290502</v>
      </c>
      <c r="M115" s="50">
        <f t="shared" si="34"/>
        <v>0</v>
      </c>
      <c r="N115" s="50">
        <f t="shared" si="35"/>
        <v>421448.5</v>
      </c>
      <c r="O115" s="50">
        <f t="shared" si="36"/>
        <v>0</v>
      </c>
      <c r="P115" s="51">
        <f t="shared" si="37"/>
        <v>711950.5</v>
      </c>
      <c r="Q115" s="24">
        <f t="shared" si="38"/>
        <v>3.2947063585794254</v>
      </c>
    </row>
    <row r="116" spans="1:17" x14ac:dyDescent="0.3">
      <c r="A116" s="72"/>
      <c r="B116" s="105"/>
      <c r="C116" s="105"/>
      <c r="D116" s="105"/>
      <c r="E116" s="46" t="s">
        <v>89</v>
      </c>
      <c r="F116" s="47">
        <v>0</v>
      </c>
      <c r="G116" s="52">
        <v>1</v>
      </c>
      <c r="H116" s="52">
        <v>0</v>
      </c>
      <c r="I116" s="52">
        <v>0</v>
      </c>
      <c r="J116" s="52">
        <v>2</v>
      </c>
      <c r="K116" s="49">
        <f t="shared" si="32"/>
        <v>0</v>
      </c>
      <c r="L116" s="50">
        <f t="shared" si="33"/>
        <v>290502</v>
      </c>
      <c r="M116" s="50">
        <f t="shared" si="34"/>
        <v>0</v>
      </c>
      <c r="N116" s="50">
        <f t="shared" si="35"/>
        <v>0</v>
      </c>
      <c r="O116" s="50">
        <f t="shared" si="36"/>
        <v>398740</v>
      </c>
      <c r="P116" s="51">
        <f t="shared" si="37"/>
        <v>689242</v>
      </c>
      <c r="Q116" s="25">
        <f t="shared" si="38"/>
        <v>0</v>
      </c>
    </row>
    <row r="117" spans="1:17" x14ac:dyDescent="0.3">
      <c r="A117" s="72"/>
      <c r="B117" s="105"/>
      <c r="C117" s="105"/>
      <c r="D117" s="105"/>
      <c r="E117" s="46" t="s">
        <v>111</v>
      </c>
      <c r="F117" s="47">
        <v>0</v>
      </c>
      <c r="G117" s="52">
        <v>0</v>
      </c>
      <c r="H117" s="52">
        <v>2.6</v>
      </c>
      <c r="I117" s="52">
        <v>0</v>
      </c>
      <c r="J117" s="52">
        <v>0</v>
      </c>
      <c r="K117" s="49">
        <f t="shared" si="32"/>
        <v>0</v>
      </c>
      <c r="L117" s="50">
        <f t="shared" si="33"/>
        <v>0</v>
      </c>
      <c r="M117" s="50">
        <f t="shared" si="34"/>
        <v>681499</v>
      </c>
      <c r="N117" s="50">
        <f t="shared" si="35"/>
        <v>0</v>
      </c>
      <c r="O117" s="50">
        <f t="shared" si="36"/>
        <v>0</v>
      </c>
      <c r="P117" s="51">
        <f t="shared" si="37"/>
        <v>681499</v>
      </c>
      <c r="Q117" s="24">
        <f t="shared" si="38"/>
        <v>-1.1234080337530215</v>
      </c>
    </row>
    <row r="118" spans="1:17" x14ac:dyDescent="0.3">
      <c r="A118" s="72"/>
      <c r="B118" s="105"/>
      <c r="C118" s="105"/>
      <c r="D118" s="105"/>
      <c r="E118" s="46" t="s">
        <v>90</v>
      </c>
      <c r="F118" s="47">
        <v>0</v>
      </c>
      <c r="G118" s="52">
        <v>0</v>
      </c>
      <c r="H118" s="52">
        <v>1.1000000000000001</v>
      </c>
      <c r="I118" s="52">
        <v>1.73</v>
      </c>
      <c r="J118" s="52">
        <v>0</v>
      </c>
      <c r="K118" s="49">
        <f t="shared" si="32"/>
        <v>0</v>
      </c>
      <c r="L118" s="50">
        <f t="shared" si="33"/>
        <v>0</v>
      </c>
      <c r="M118" s="50">
        <f t="shared" si="34"/>
        <v>288326.5</v>
      </c>
      <c r="N118" s="50">
        <f t="shared" si="35"/>
        <v>383739.95</v>
      </c>
      <c r="O118" s="50">
        <f t="shared" si="36"/>
        <v>0</v>
      </c>
      <c r="P118" s="51">
        <f t="shared" si="37"/>
        <v>672066.45</v>
      </c>
      <c r="Q118" s="24">
        <f t="shared" si="38"/>
        <v>-2.49194767585261</v>
      </c>
    </row>
    <row r="119" spans="1:17" x14ac:dyDescent="0.3">
      <c r="A119" s="72"/>
      <c r="B119" s="105"/>
      <c r="C119" s="105"/>
      <c r="D119" s="105"/>
      <c r="E119" s="46" t="s">
        <v>91</v>
      </c>
      <c r="F119" s="47">
        <v>0</v>
      </c>
      <c r="G119" s="52">
        <v>0</v>
      </c>
      <c r="H119" s="52">
        <v>1.1000000000000001</v>
      </c>
      <c r="I119" s="52">
        <v>0</v>
      </c>
      <c r="J119" s="52">
        <v>1.85</v>
      </c>
      <c r="K119" s="49">
        <f t="shared" si="32"/>
        <v>0</v>
      </c>
      <c r="L119" s="50">
        <f t="shared" si="33"/>
        <v>0</v>
      </c>
      <c r="M119" s="50">
        <f t="shared" si="34"/>
        <v>288326.5</v>
      </c>
      <c r="N119" s="50">
        <f t="shared" si="35"/>
        <v>0</v>
      </c>
      <c r="O119" s="50">
        <f t="shared" si="36"/>
        <v>368834.5</v>
      </c>
      <c r="P119" s="51">
        <f t="shared" si="37"/>
        <v>657161</v>
      </c>
      <c r="Q119" s="24">
        <f t="shared" si="38"/>
        <v>-4.654533531038445</v>
      </c>
    </row>
    <row r="120" spans="1:17" x14ac:dyDescent="0.3">
      <c r="A120" s="72"/>
      <c r="B120" s="105"/>
      <c r="C120" s="105"/>
      <c r="D120" s="105"/>
      <c r="E120" s="46" t="s">
        <v>112</v>
      </c>
      <c r="F120" s="47">
        <v>0</v>
      </c>
      <c r="G120" s="52">
        <v>0</v>
      </c>
      <c r="H120" s="52">
        <v>0</v>
      </c>
      <c r="I120" s="52">
        <v>2.9</v>
      </c>
      <c r="J120" s="52">
        <v>0</v>
      </c>
      <c r="K120" s="49">
        <f t="shared" si="32"/>
        <v>0</v>
      </c>
      <c r="L120" s="50">
        <f t="shared" si="33"/>
        <v>0</v>
      </c>
      <c r="M120" s="50">
        <f t="shared" si="34"/>
        <v>0</v>
      </c>
      <c r="N120" s="50">
        <f t="shared" si="35"/>
        <v>643263.5</v>
      </c>
      <c r="O120" s="50">
        <f t="shared" si="36"/>
        <v>0</v>
      </c>
      <c r="P120" s="51">
        <f t="shared" si="37"/>
        <v>643263.5</v>
      </c>
      <c r="Q120" s="24">
        <f t="shared" si="38"/>
        <v>-6.6708790236230522</v>
      </c>
    </row>
    <row r="121" spans="1:17" x14ac:dyDescent="0.3">
      <c r="A121" s="72"/>
      <c r="B121" s="105"/>
      <c r="C121" s="105"/>
      <c r="D121" s="105"/>
      <c r="E121" s="46" t="s">
        <v>92</v>
      </c>
      <c r="F121" s="47">
        <v>0</v>
      </c>
      <c r="G121" s="52">
        <v>0</v>
      </c>
      <c r="H121" s="52">
        <v>0</v>
      </c>
      <c r="I121" s="52">
        <v>1.1499999999999999</v>
      </c>
      <c r="J121" s="52">
        <v>1.9</v>
      </c>
      <c r="K121" s="49">
        <f t="shared" si="32"/>
        <v>0</v>
      </c>
      <c r="L121" s="50">
        <f t="shared" si="33"/>
        <v>0</v>
      </c>
      <c r="M121" s="50">
        <f t="shared" si="34"/>
        <v>0</v>
      </c>
      <c r="N121" s="50">
        <f t="shared" si="35"/>
        <v>255087.24999999997</v>
      </c>
      <c r="O121" s="50">
        <f t="shared" si="36"/>
        <v>378803</v>
      </c>
      <c r="P121" s="51">
        <f t="shared" si="37"/>
        <v>633890.25</v>
      </c>
      <c r="Q121" s="24">
        <f t="shared" si="38"/>
        <v>-8.0308150112732548</v>
      </c>
    </row>
    <row r="122" spans="1:17" ht="16.5" customHeight="1" x14ac:dyDescent="0.3">
      <c r="A122" s="72" t="s">
        <v>2</v>
      </c>
      <c r="B122" s="105" t="s">
        <v>84</v>
      </c>
      <c r="C122" s="105" t="s">
        <v>101</v>
      </c>
      <c r="D122" s="105" t="s">
        <v>104</v>
      </c>
      <c r="E122" s="58" t="s">
        <v>113</v>
      </c>
      <c r="F122" s="47">
        <v>1.5</v>
      </c>
      <c r="G122" s="47">
        <v>0</v>
      </c>
      <c r="H122" s="47">
        <v>0</v>
      </c>
      <c r="I122" s="47">
        <v>0</v>
      </c>
      <c r="J122" s="47">
        <v>0</v>
      </c>
      <c r="K122" s="49">
        <f t="shared" si="32"/>
        <v>569223</v>
      </c>
      <c r="L122" s="50">
        <f t="shared" si="33"/>
        <v>0</v>
      </c>
      <c r="M122" s="50">
        <f t="shared" si="34"/>
        <v>0</v>
      </c>
      <c r="N122" s="50">
        <f t="shared" si="35"/>
        <v>0</v>
      </c>
      <c r="O122" s="50">
        <f t="shared" si="36"/>
        <v>0</v>
      </c>
      <c r="P122" s="51">
        <f>SUM(K122:O122)</f>
        <v>569223</v>
      </c>
      <c r="Q122" s="24">
        <f>(P122-P$102)/P$102*100</f>
        <v>16.198313028709542</v>
      </c>
    </row>
    <row r="123" spans="1:17" ht="16.5" customHeight="1" x14ac:dyDescent="0.3">
      <c r="A123" s="72"/>
      <c r="B123" s="105"/>
      <c r="C123" s="105"/>
      <c r="D123" s="105"/>
      <c r="E123" s="58" t="s">
        <v>114</v>
      </c>
      <c r="F123" s="47">
        <v>0.9</v>
      </c>
      <c r="G123" s="48">
        <v>0.75</v>
      </c>
      <c r="H123" s="48">
        <v>0</v>
      </c>
      <c r="I123" s="48">
        <v>0</v>
      </c>
      <c r="J123" s="48">
        <v>0</v>
      </c>
      <c r="K123" s="49">
        <f t="shared" si="32"/>
        <v>341533.8</v>
      </c>
      <c r="L123" s="50">
        <f t="shared" si="33"/>
        <v>217876.5</v>
      </c>
      <c r="M123" s="50">
        <f t="shared" si="34"/>
        <v>0</v>
      </c>
      <c r="N123" s="50">
        <f t="shared" si="35"/>
        <v>0</v>
      </c>
      <c r="O123" s="50">
        <f t="shared" si="36"/>
        <v>0</v>
      </c>
      <c r="P123" s="51">
        <f t="shared" ref="P123:P135" si="39">SUM(K123:O123)</f>
        <v>559410.30000000005</v>
      </c>
      <c r="Q123" s="24">
        <f t="shared" ref="Q123:Q135" si="40">(P123-P$102)/P$102*100</f>
        <v>14.195197929254999</v>
      </c>
    </row>
    <row r="124" spans="1:17" ht="16.5" customHeight="1" x14ac:dyDescent="0.3">
      <c r="A124" s="72"/>
      <c r="B124" s="105"/>
      <c r="C124" s="105"/>
      <c r="D124" s="105"/>
      <c r="E124" s="58" t="s">
        <v>115</v>
      </c>
      <c r="F124" s="47">
        <v>0.9</v>
      </c>
      <c r="G124" s="48">
        <v>0</v>
      </c>
      <c r="H124" s="48">
        <v>0.8</v>
      </c>
      <c r="I124" s="48">
        <v>0</v>
      </c>
      <c r="J124" s="48">
        <v>0</v>
      </c>
      <c r="K124" s="49">
        <f t="shared" si="32"/>
        <v>341533.8</v>
      </c>
      <c r="L124" s="50">
        <f t="shared" si="33"/>
        <v>0</v>
      </c>
      <c r="M124" s="50">
        <f t="shared" si="34"/>
        <v>209692</v>
      </c>
      <c r="N124" s="50">
        <f t="shared" si="35"/>
        <v>0</v>
      </c>
      <c r="O124" s="50">
        <f t="shared" si="36"/>
        <v>0</v>
      </c>
      <c r="P124" s="51">
        <f t="shared" si="39"/>
        <v>551225.80000000005</v>
      </c>
      <c r="Q124" s="24">
        <f t="shared" si="40"/>
        <v>12.524455367932857</v>
      </c>
    </row>
    <row r="125" spans="1:17" ht="16.5" customHeight="1" x14ac:dyDescent="0.3">
      <c r="A125" s="72"/>
      <c r="B125" s="105"/>
      <c r="C125" s="105"/>
      <c r="D125" s="105"/>
      <c r="E125" s="58" t="s">
        <v>116</v>
      </c>
      <c r="F125" s="47">
        <v>0.9</v>
      </c>
      <c r="G125" s="48">
        <v>0</v>
      </c>
      <c r="H125" s="48">
        <v>0</v>
      </c>
      <c r="I125" s="48">
        <v>0.9</v>
      </c>
      <c r="J125" s="48">
        <v>0</v>
      </c>
      <c r="K125" s="49">
        <f t="shared" si="32"/>
        <v>341533.8</v>
      </c>
      <c r="L125" s="50">
        <f t="shared" si="33"/>
        <v>0</v>
      </c>
      <c r="M125" s="50">
        <f t="shared" si="34"/>
        <v>0</v>
      </c>
      <c r="N125" s="50">
        <f t="shared" si="35"/>
        <v>199633.5</v>
      </c>
      <c r="O125" s="50">
        <f t="shared" si="36"/>
        <v>0</v>
      </c>
      <c r="P125" s="51">
        <f t="shared" si="39"/>
        <v>541167.30000000005</v>
      </c>
      <c r="Q125" s="24">
        <f t="shared" si="40"/>
        <v>10.471163895874851</v>
      </c>
    </row>
    <row r="126" spans="1:17" ht="16.5" customHeight="1" x14ac:dyDescent="0.3">
      <c r="A126" s="72"/>
      <c r="B126" s="105"/>
      <c r="C126" s="105"/>
      <c r="D126" s="105"/>
      <c r="E126" s="58" t="s">
        <v>117</v>
      </c>
      <c r="F126" s="47">
        <v>0.9</v>
      </c>
      <c r="G126" s="48">
        <v>0</v>
      </c>
      <c r="H126" s="48">
        <v>0</v>
      </c>
      <c r="I126" s="48">
        <v>0</v>
      </c>
      <c r="J126" s="48">
        <v>1</v>
      </c>
      <c r="K126" s="49">
        <f t="shared" si="32"/>
        <v>341533.8</v>
      </c>
      <c r="L126" s="50">
        <f t="shared" si="33"/>
        <v>0</v>
      </c>
      <c r="M126" s="50">
        <f t="shared" si="34"/>
        <v>0</v>
      </c>
      <c r="N126" s="50">
        <f t="shared" si="35"/>
        <v>0</v>
      </c>
      <c r="O126" s="50">
        <f t="shared" si="36"/>
        <v>199370</v>
      </c>
      <c r="P126" s="51">
        <f t="shared" si="39"/>
        <v>540903.80000000005</v>
      </c>
      <c r="Q126" s="24">
        <f t="shared" si="40"/>
        <v>10.417374334520048</v>
      </c>
    </row>
    <row r="127" spans="1:17" ht="16.5" customHeight="1" x14ac:dyDescent="0.3">
      <c r="A127" s="72"/>
      <c r="B127" s="105"/>
      <c r="C127" s="105"/>
      <c r="D127" s="105"/>
      <c r="E127" s="40" t="s">
        <v>110</v>
      </c>
      <c r="F127" s="47">
        <v>0</v>
      </c>
      <c r="G127" s="48">
        <v>1.8</v>
      </c>
      <c r="H127" s="48">
        <v>0</v>
      </c>
      <c r="I127" s="48">
        <v>0</v>
      </c>
      <c r="J127" s="48">
        <v>0</v>
      </c>
      <c r="K127" s="49">
        <f t="shared" si="32"/>
        <v>0</v>
      </c>
      <c r="L127" s="50">
        <f t="shared" si="33"/>
        <v>522903.60000000003</v>
      </c>
      <c r="M127" s="50">
        <f t="shared" si="34"/>
        <v>0</v>
      </c>
      <c r="N127" s="50">
        <f t="shared" si="35"/>
        <v>0</v>
      </c>
      <c r="O127" s="50">
        <f t="shared" si="36"/>
        <v>0</v>
      </c>
      <c r="P127" s="51">
        <f t="shared" si="39"/>
        <v>522903.60000000003</v>
      </c>
      <c r="Q127" s="24">
        <f t="shared" si="40"/>
        <v>6.7429042688702427</v>
      </c>
    </row>
    <row r="128" spans="1:17" ht="16.5" customHeight="1" x14ac:dyDescent="0.3">
      <c r="A128" s="72"/>
      <c r="B128" s="105"/>
      <c r="C128" s="105"/>
      <c r="D128" s="105"/>
      <c r="E128" s="46" t="s">
        <v>87</v>
      </c>
      <c r="F128" s="47">
        <v>0</v>
      </c>
      <c r="G128" s="48">
        <v>1</v>
      </c>
      <c r="H128" s="48">
        <v>0.85</v>
      </c>
      <c r="I128" s="48">
        <v>0</v>
      </c>
      <c r="J128" s="48">
        <v>0</v>
      </c>
      <c r="K128" s="49">
        <f t="shared" si="32"/>
        <v>0</v>
      </c>
      <c r="L128" s="50">
        <f t="shared" si="33"/>
        <v>290502</v>
      </c>
      <c r="M128" s="50">
        <f t="shared" si="34"/>
        <v>222797.75</v>
      </c>
      <c r="N128" s="50">
        <f t="shared" si="35"/>
        <v>0</v>
      </c>
      <c r="O128" s="50">
        <f t="shared" si="36"/>
        <v>0</v>
      </c>
      <c r="P128" s="51">
        <f t="shared" si="39"/>
        <v>513299.75</v>
      </c>
      <c r="Q128" s="24">
        <f t="shared" si="40"/>
        <v>4.7824227553320053</v>
      </c>
    </row>
    <row r="129" spans="1:17" ht="16.5" customHeight="1" x14ac:dyDescent="0.3">
      <c r="A129" s="72"/>
      <c r="B129" s="105"/>
      <c r="C129" s="105"/>
      <c r="D129" s="105"/>
      <c r="E129" s="46" t="s">
        <v>88</v>
      </c>
      <c r="F129" s="47">
        <v>0</v>
      </c>
      <c r="G129" s="48">
        <v>1</v>
      </c>
      <c r="H129" s="48">
        <v>0</v>
      </c>
      <c r="I129" s="48">
        <v>0.95</v>
      </c>
      <c r="J129" s="48">
        <v>0</v>
      </c>
      <c r="K129" s="49">
        <f t="shared" si="32"/>
        <v>0</v>
      </c>
      <c r="L129" s="50">
        <f t="shared" si="33"/>
        <v>290502</v>
      </c>
      <c r="M129" s="50">
        <f t="shared" si="34"/>
        <v>0</v>
      </c>
      <c r="N129" s="50">
        <f t="shared" si="35"/>
        <v>210724.25</v>
      </c>
      <c r="O129" s="50">
        <f t="shared" si="36"/>
        <v>0</v>
      </c>
      <c r="P129" s="51">
        <f t="shared" si="39"/>
        <v>501226.25</v>
      </c>
      <c r="Q129" s="24">
        <f t="shared" si="40"/>
        <v>2.3177993435019761</v>
      </c>
    </row>
    <row r="130" spans="1:17" ht="16.5" customHeight="1" x14ac:dyDescent="0.3">
      <c r="A130" s="72"/>
      <c r="B130" s="105"/>
      <c r="C130" s="105"/>
      <c r="D130" s="105"/>
      <c r="E130" s="46" t="s">
        <v>89</v>
      </c>
      <c r="F130" s="47">
        <v>0</v>
      </c>
      <c r="G130" s="48">
        <v>1</v>
      </c>
      <c r="H130" s="48">
        <v>0</v>
      </c>
      <c r="I130" s="48">
        <v>0</v>
      </c>
      <c r="J130" s="48">
        <v>1</v>
      </c>
      <c r="K130" s="49">
        <f t="shared" si="32"/>
        <v>0</v>
      </c>
      <c r="L130" s="50">
        <f t="shared" si="33"/>
        <v>290502</v>
      </c>
      <c r="M130" s="50">
        <f t="shared" si="34"/>
        <v>0</v>
      </c>
      <c r="N130" s="50">
        <f t="shared" si="35"/>
        <v>0</v>
      </c>
      <c r="O130" s="50">
        <f t="shared" si="36"/>
        <v>199370</v>
      </c>
      <c r="P130" s="51">
        <f t="shared" si="39"/>
        <v>489872</v>
      </c>
      <c r="Q130" s="25">
        <f t="shared" si="40"/>
        <v>0</v>
      </c>
    </row>
    <row r="131" spans="1:17" ht="16.5" customHeight="1" x14ac:dyDescent="0.3">
      <c r="A131" s="72"/>
      <c r="B131" s="105"/>
      <c r="C131" s="105"/>
      <c r="D131" s="105"/>
      <c r="E131" s="46" t="s">
        <v>111</v>
      </c>
      <c r="F131" s="47">
        <v>0</v>
      </c>
      <c r="G131" s="48">
        <v>0</v>
      </c>
      <c r="H131" s="48">
        <v>1.85</v>
      </c>
      <c r="I131" s="48">
        <v>0</v>
      </c>
      <c r="J131" s="48">
        <v>0</v>
      </c>
      <c r="K131" s="49">
        <f t="shared" si="32"/>
        <v>0</v>
      </c>
      <c r="L131" s="50">
        <f t="shared" si="33"/>
        <v>0</v>
      </c>
      <c r="M131" s="50">
        <f t="shared" si="34"/>
        <v>484912.75</v>
      </c>
      <c r="N131" s="50">
        <f t="shared" si="35"/>
        <v>0</v>
      </c>
      <c r="O131" s="50">
        <f t="shared" si="36"/>
        <v>0</v>
      </c>
      <c r="P131" s="51">
        <f t="shared" si="39"/>
        <v>484912.75</v>
      </c>
      <c r="Q131" s="24">
        <f t="shared" si="40"/>
        <v>-1.012356288989777</v>
      </c>
    </row>
    <row r="132" spans="1:17" ht="16.5" customHeight="1" x14ac:dyDescent="0.3">
      <c r="A132" s="72"/>
      <c r="B132" s="105"/>
      <c r="C132" s="105"/>
      <c r="D132" s="105"/>
      <c r="E132" s="46" t="s">
        <v>90</v>
      </c>
      <c r="F132" s="47">
        <v>0</v>
      </c>
      <c r="G132" s="48">
        <v>0</v>
      </c>
      <c r="H132" s="48">
        <v>1.1000000000000001</v>
      </c>
      <c r="I132" s="48">
        <v>0.85</v>
      </c>
      <c r="J132" s="48">
        <v>0</v>
      </c>
      <c r="K132" s="49">
        <f t="shared" si="32"/>
        <v>0</v>
      </c>
      <c r="L132" s="50">
        <f t="shared" si="33"/>
        <v>0</v>
      </c>
      <c r="M132" s="50">
        <f t="shared" si="34"/>
        <v>288326.5</v>
      </c>
      <c r="N132" s="50">
        <f t="shared" si="35"/>
        <v>188542.75</v>
      </c>
      <c r="O132" s="50">
        <f t="shared" si="36"/>
        <v>0</v>
      </c>
      <c r="P132" s="51">
        <f t="shared" si="39"/>
        <v>476869.25</v>
      </c>
      <c r="Q132" s="24">
        <f t="shared" si="40"/>
        <v>-2.6543158212757616</v>
      </c>
    </row>
    <row r="133" spans="1:17" ht="16.5" customHeight="1" x14ac:dyDescent="0.3">
      <c r="A133" s="72"/>
      <c r="B133" s="105"/>
      <c r="C133" s="105"/>
      <c r="D133" s="105"/>
      <c r="E133" s="46" t="s">
        <v>91</v>
      </c>
      <c r="F133" s="47">
        <v>0</v>
      </c>
      <c r="G133" s="48">
        <v>0</v>
      </c>
      <c r="H133" s="48">
        <v>1.1000000000000001</v>
      </c>
      <c r="I133" s="48">
        <v>0</v>
      </c>
      <c r="J133" s="48">
        <v>0.9</v>
      </c>
      <c r="K133" s="49">
        <f t="shared" si="32"/>
        <v>0</v>
      </c>
      <c r="L133" s="50">
        <f t="shared" si="33"/>
        <v>0</v>
      </c>
      <c r="M133" s="50">
        <f t="shared" si="34"/>
        <v>288326.5</v>
      </c>
      <c r="N133" s="50">
        <f t="shared" si="35"/>
        <v>0</v>
      </c>
      <c r="O133" s="50">
        <f t="shared" si="36"/>
        <v>179433</v>
      </c>
      <c r="P133" s="51">
        <f t="shared" si="39"/>
        <v>467759.5</v>
      </c>
      <c r="Q133" s="24">
        <f t="shared" si="40"/>
        <v>-4.513934252212823</v>
      </c>
    </row>
    <row r="134" spans="1:17" ht="16.5" customHeight="1" x14ac:dyDescent="0.3">
      <c r="A134" s="72"/>
      <c r="B134" s="105"/>
      <c r="C134" s="105"/>
      <c r="D134" s="105"/>
      <c r="E134" s="46" t="s">
        <v>112</v>
      </c>
      <c r="F134" s="47">
        <v>0</v>
      </c>
      <c r="G134" s="48">
        <v>0</v>
      </c>
      <c r="H134" s="48">
        <v>0</v>
      </c>
      <c r="I134" s="48">
        <v>2.1</v>
      </c>
      <c r="J134" s="48">
        <v>0</v>
      </c>
      <c r="K134" s="49">
        <f t="shared" si="32"/>
        <v>0</v>
      </c>
      <c r="L134" s="50">
        <f t="shared" si="33"/>
        <v>0</v>
      </c>
      <c r="M134" s="50">
        <f t="shared" si="34"/>
        <v>0</v>
      </c>
      <c r="N134" s="50">
        <f t="shared" si="35"/>
        <v>465811.5</v>
      </c>
      <c r="O134" s="50">
        <f t="shared" si="36"/>
        <v>0</v>
      </c>
      <c r="P134" s="51">
        <f t="shared" si="39"/>
        <v>465811.5</v>
      </c>
      <c r="Q134" s="24">
        <f t="shared" si="40"/>
        <v>-4.9115891498187283</v>
      </c>
    </row>
    <row r="135" spans="1:17" ht="16.5" customHeight="1" x14ac:dyDescent="0.3">
      <c r="A135" s="72"/>
      <c r="B135" s="105"/>
      <c r="C135" s="105"/>
      <c r="D135" s="105"/>
      <c r="E135" s="46" t="s">
        <v>92</v>
      </c>
      <c r="F135" s="47">
        <v>0</v>
      </c>
      <c r="G135" s="48">
        <v>0</v>
      </c>
      <c r="H135" s="48">
        <v>0</v>
      </c>
      <c r="I135" s="48">
        <v>1.2</v>
      </c>
      <c r="J135" s="48">
        <v>0.95</v>
      </c>
      <c r="K135" s="49">
        <f t="shared" si="32"/>
        <v>0</v>
      </c>
      <c r="L135" s="50">
        <f t="shared" si="33"/>
        <v>0</v>
      </c>
      <c r="M135" s="50">
        <f t="shared" si="34"/>
        <v>0</v>
      </c>
      <c r="N135" s="50">
        <f t="shared" si="35"/>
        <v>266178</v>
      </c>
      <c r="O135" s="50">
        <f t="shared" si="36"/>
        <v>189401.5</v>
      </c>
      <c r="P135" s="51">
        <f t="shared" si="39"/>
        <v>455579.5</v>
      </c>
      <c r="Q135" s="24">
        <f t="shared" si="40"/>
        <v>-7.000298037038247</v>
      </c>
    </row>
  </sheetData>
  <sheetProtection algorithmName="SHA-512" hashValue="3+7r0B48qMJ+JbX0KRkVO5yAN/li6l2d+vZaBPz/rx9nH6/GS8WZUCEGvCF1xKIW+9iIUHOz09RCjH8VDtVu2A==" saltValue="iPyNRIRmg1xUxNQdLqOkSA==" spinCount="100000" sheet="1" objects="1" scenarios="1"/>
  <mergeCells count="44">
    <mergeCell ref="A122:A135"/>
    <mergeCell ref="B122:B135"/>
    <mergeCell ref="C122:C135"/>
    <mergeCell ref="D122:D135"/>
    <mergeCell ref="A108:A121"/>
    <mergeCell ref="B108:B121"/>
    <mergeCell ref="C108:C121"/>
    <mergeCell ref="D108:D121"/>
    <mergeCell ref="A94:A107"/>
    <mergeCell ref="B94:B107"/>
    <mergeCell ref="C94:C107"/>
    <mergeCell ref="D94:D107"/>
    <mergeCell ref="A80:A93"/>
    <mergeCell ref="B80:B93"/>
    <mergeCell ref="C80:C93"/>
    <mergeCell ref="D80:D93"/>
    <mergeCell ref="A66:A79"/>
    <mergeCell ref="B66:B79"/>
    <mergeCell ref="C66:C79"/>
    <mergeCell ref="D66:D79"/>
    <mergeCell ref="A52:A65"/>
    <mergeCell ref="B52:B65"/>
    <mergeCell ref="C52:C65"/>
    <mergeCell ref="D52:D65"/>
    <mergeCell ref="A38:A51"/>
    <mergeCell ref="B38:B51"/>
    <mergeCell ref="C38:C51"/>
    <mergeCell ref="D38:D51"/>
    <mergeCell ref="A24:A37"/>
    <mergeCell ref="B24:B37"/>
    <mergeCell ref="C24:C37"/>
    <mergeCell ref="D24:D37"/>
    <mergeCell ref="Q8:Q9"/>
    <mergeCell ref="E8:E9"/>
    <mergeCell ref="A10:A23"/>
    <mergeCell ref="B10:B23"/>
    <mergeCell ref="C10:C23"/>
    <mergeCell ref="D10:D23"/>
    <mergeCell ref="A8:A9"/>
    <mergeCell ref="B8:B9"/>
    <mergeCell ref="C8:C9"/>
    <mergeCell ref="D8:D9"/>
    <mergeCell ref="F8:J8"/>
    <mergeCell ref="K8:P8"/>
  </mergeCells>
  <phoneticPr fontId="2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1. 비용 산정양식</vt:lpstr>
      <vt:lpstr>2. 컨설팅 단위 투입일수</vt:lpstr>
      <vt:lpstr>'1. 비용 산정양식'!Print_Area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유재경1</dc:creator>
  <cp:lastModifiedBy>업무망</cp:lastModifiedBy>
  <cp:lastPrinted>2022-09-07T07:48:17Z</cp:lastPrinted>
  <dcterms:created xsi:type="dcterms:W3CDTF">2022-02-13T06:47:14Z</dcterms:created>
  <dcterms:modified xsi:type="dcterms:W3CDTF">2022-09-20T11:05:35Z</dcterms:modified>
</cp:coreProperties>
</file>